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 activeTab="1"/>
  </bookViews>
  <sheets>
    <sheet name="Orçamento" sheetId="1" r:id="rId1"/>
    <sheet name="Composição" sheetId="2" r:id="rId2"/>
    <sheet name="Cronograma" sheetId="3" r:id="rId3"/>
    <sheet name="BDI" sheetId="4" r:id="rId4"/>
    <sheet name="Memoria de calculo" sheetId="5" r:id="rId5"/>
  </sheets>
  <externalReferences>
    <externalReference r:id="rId6"/>
  </externalReferences>
  <definedNames>
    <definedName name="_xlnm.Print_Area" localSheetId="1">Composição!$A$1:$H$93</definedName>
  </definedNames>
  <calcPr calcId="152511"/>
</workbook>
</file>

<file path=xl/calcChain.xml><?xml version="1.0" encoding="utf-8"?>
<calcChain xmlns="http://schemas.openxmlformats.org/spreadsheetml/2006/main">
  <c r="J131" i="5" l="1"/>
  <c r="J130" i="5"/>
  <c r="J128" i="5"/>
  <c r="B129" i="5"/>
  <c r="D129" i="5"/>
  <c r="E129" i="5"/>
  <c r="B130" i="5"/>
  <c r="C130" i="5"/>
  <c r="D130" i="5"/>
  <c r="E130" i="5"/>
  <c r="F130" i="5"/>
  <c r="B131" i="5"/>
  <c r="C131" i="5"/>
  <c r="D131" i="5"/>
  <c r="E131" i="5"/>
  <c r="F131" i="5"/>
  <c r="B41" i="3"/>
  <c r="G87" i="2"/>
  <c r="G91" i="2" s="1"/>
  <c r="G92" i="2" s="1"/>
  <c r="G93" i="2" s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H134" i="1"/>
  <c r="H133" i="1"/>
  <c r="J89" i="5"/>
  <c r="J69" i="5"/>
  <c r="F69" i="5"/>
  <c r="J65" i="5"/>
  <c r="J66" i="5"/>
  <c r="J64" i="5"/>
  <c r="H132" i="1" l="1"/>
  <c r="J63" i="5"/>
  <c r="J61" i="5"/>
  <c r="J54" i="5"/>
  <c r="J55" i="5"/>
  <c r="J56" i="5"/>
  <c r="J57" i="5"/>
  <c r="J58" i="5"/>
  <c r="J59" i="5"/>
  <c r="J60" i="5"/>
  <c r="J53" i="5"/>
  <c r="J52" i="5"/>
  <c r="J50" i="5"/>
  <c r="J49" i="5"/>
  <c r="J47" i="5"/>
  <c r="J46" i="5"/>
  <c r="J45" i="5"/>
  <c r="J38" i="5"/>
  <c r="J39" i="5"/>
  <c r="J40" i="5"/>
  <c r="J41" i="5"/>
  <c r="J37" i="5"/>
  <c r="J32" i="5"/>
  <c r="J31" i="5"/>
  <c r="J35" i="5"/>
  <c r="J34" i="5"/>
  <c r="J33" i="5"/>
  <c r="J29" i="5"/>
  <c r="J30" i="5"/>
  <c r="J28" i="5"/>
  <c r="J27" i="5"/>
  <c r="J25" i="5"/>
  <c r="J24" i="5"/>
  <c r="J23" i="5"/>
  <c r="J22" i="5"/>
  <c r="J21" i="5"/>
  <c r="J20" i="5"/>
  <c r="J19" i="5"/>
  <c r="J18" i="5"/>
  <c r="J17" i="5"/>
  <c r="J16" i="5"/>
  <c r="C41" i="3" l="1"/>
  <c r="B17" i="5"/>
  <c r="C17" i="5"/>
  <c r="D17" i="5"/>
  <c r="E17" i="5"/>
  <c r="F17" i="5"/>
  <c r="B18" i="5"/>
  <c r="C18" i="5"/>
  <c r="D18" i="5"/>
  <c r="E18" i="5"/>
  <c r="F18" i="5"/>
  <c r="B19" i="5"/>
  <c r="C19" i="5"/>
  <c r="D19" i="5"/>
  <c r="E19" i="5"/>
  <c r="F19" i="5"/>
  <c r="B20" i="5"/>
  <c r="C20" i="5"/>
  <c r="D20" i="5"/>
  <c r="E20" i="5"/>
  <c r="B21" i="5"/>
  <c r="C21" i="5"/>
  <c r="D21" i="5"/>
  <c r="E21" i="5"/>
  <c r="B22" i="5"/>
  <c r="C22" i="5"/>
  <c r="D22" i="5"/>
  <c r="E22" i="5"/>
  <c r="F22" i="5"/>
  <c r="B23" i="5"/>
  <c r="C23" i="5"/>
  <c r="D23" i="5"/>
  <c r="E23" i="5"/>
  <c r="F23" i="5"/>
  <c r="B24" i="5"/>
  <c r="C24" i="5"/>
  <c r="D24" i="5"/>
  <c r="E24" i="5"/>
  <c r="F24" i="5"/>
  <c r="B25" i="5"/>
  <c r="C25" i="5"/>
  <c r="D25" i="5"/>
  <c r="E25" i="5"/>
  <c r="F25" i="5"/>
  <c r="B26" i="5"/>
  <c r="D26" i="5"/>
  <c r="E26" i="5"/>
  <c r="B27" i="5"/>
  <c r="C27" i="5"/>
  <c r="D27" i="5"/>
  <c r="E27" i="5"/>
  <c r="F27" i="5"/>
  <c r="B28" i="5"/>
  <c r="C28" i="5"/>
  <c r="D28" i="5"/>
  <c r="E28" i="5"/>
  <c r="F28" i="5"/>
  <c r="B29" i="5"/>
  <c r="C29" i="5"/>
  <c r="D29" i="5"/>
  <c r="E29" i="5"/>
  <c r="F29" i="5"/>
  <c r="B30" i="5"/>
  <c r="C30" i="5"/>
  <c r="D30" i="5"/>
  <c r="E30" i="5"/>
  <c r="F30" i="5"/>
  <c r="B31" i="5"/>
  <c r="C31" i="5"/>
  <c r="D31" i="5"/>
  <c r="E31" i="5"/>
  <c r="F31" i="5"/>
  <c r="B32" i="5"/>
  <c r="C32" i="5"/>
  <c r="D32" i="5"/>
  <c r="E32" i="5"/>
  <c r="F32" i="5"/>
  <c r="B33" i="5"/>
  <c r="C33" i="5"/>
  <c r="D33" i="5"/>
  <c r="E33" i="5"/>
  <c r="F33" i="5"/>
  <c r="B34" i="5"/>
  <c r="C34" i="5"/>
  <c r="D34" i="5"/>
  <c r="E34" i="5"/>
  <c r="F34" i="5"/>
  <c r="B35" i="5"/>
  <c r="C35" i="5"/>
  <c r="D35" i="5"/>
  <c r="E35" i="5"/>
  <c r="F35" i="5"/>
  <c r="B36" i="5"/>
  <c r="D36" i="5"/>
  <c r="E36" i="5"/>
  <c r="B37" i="5"/>
  <c r="C37" i="5"/>
  <c r="D37" i="5"/>
  <c r="E37" i="5"/>
  <c r="F37" i="5"/>
  <c r="B38" i="5"/>
  <c r="C38" i="5"/>
  <c r="D38" i="5"/>
  <c r="E38" i="5"/>
  <c r="F38" i="5"/>
  <c r="B39" i="5"/>
  <c r="C39" i="5"/>
  <c r="D39" i="5"/>
  <c r="E39" i="5"/>
  <c r="F39" i="5"/>
  <c r="B40" i="5"/>
  <c r="C40" i="5"/>
  <c r="D40" i="5"/>
  <c r="E40" i="5"/>
  <c r="F40" i="5"/>
  <c r="B41" i="5"/>
  <c r="C41" i="5"/>
  <c r="D41" i="5"/>
  <c r="E41" i="5"/>
  <c r="F41" i="5"/>
  <c r="B42" i="5"/>
  <c r="D42" i="5"/>
  <c r="E42" i="5"/>
  <c r="B43" i="5"/>
  <c r="C43" i="5"/>
  <c r="D43" i="5"/>
  <c r="E43" i="5"/>
  <c r="F43" i="5"/>
  <c r="B44" i="5"/>
  <c r="C44" i="5"/>
  <c r="D44" i="5"/>
  <c r="E44" i="5"/>
  <c r="F44" i="5"/>
  <c r="B45" i="5"/>
  <c r="C45" i="5"/>
  <c r="D45" i="5"/>
  <c r="E45" i="5"/>
  <c r="F45" i="5"/>
  <c r="B46" i="5"/>
  <c r="C46" i="5"/>
  <c r="D46" i="5"/>
  <c r="E46" i="5"/>
  <c r="F46" i="5"/>
  <c r="B47" i="5"/>
  <c r="C47" i="5"/>
  <c r="D47" i="5"/>
  <c r="E47" i="5"/>
  <c r="F47" i="5"/>
  <c r="B48" i="5"/>
  <c r="C48" i="5"/>
  <c r="D48" i="5"/>
  <c r="E48" i="5"/>
  <c r="F48" i="5"/>
  <c r="B49" i="5"/>
  <c r="C49" i="5"/>
  <c r="D49" i="5"/>
  <c r="E49" i="5"/>
  <c r="F49" i="5"/>
  <c r="B50" i="5"/>
  <c r="C50" i="5"/>
  <c r="D50" i="5"/>
  <c r="E50" i="5"/>
  <c r="F50" i="5"/>
  <c r="B51" i="5"/>
  <c r="D51" i="5"/>
  <c r="E51" i="5"/>
  <c r="B52" i="5"/>
  <c r="C52" i="5"/>
  <c r="D52" i="5"/>
  <c r="E52" i="5"/>
  <c r="F52" i="5"/>
  <c r="B53" i="5"/>
  <c r="C53" i="5"/>
  <c r="D53" i="5"/>
  <c r="E53" i="5"/>
  <c r="F53" i="5"/>
  <c r="B54" i="5"/>
  <c r="C54" i="5"/>
  <c r="D54" i="5"/>
  <c r="E54" i="5"/>
  <c r="B55" i="5"/>
  <c r="C55" i="5"/>
  <c r="D55" i="5"/>
  <c r="E55" i="5"/>
  <c r="F55" i="5"/>
  <c r="B56" i="5"/>
  <c r="C56" i="5"/>
  <c r="D56" i="5"/>
  <c r="E56" i="5"/>
  <c r="F56" i="5"/>
  <c r="B57" i="5"/>
  <c r="C57" i="5"/>
  <c r="D57" i="5"/>
  <c r="E57" i="5"/>
  <c r="F57" i="5"/>
  <c r="B58" i="5"/>
  <c r="C58" i="5"/>
  <c r="D58" i="5"/>
  <c r="E58" i="5"/>
  <c r="F58" i="5"/>
  <c r="B59" i="5"/>
  <c r="C59" i="5"/>
  <c r="D59" i="5"/>
  <c r="E59" i="5"/>
  <c r="F59" i="5"/>
  <c r="B60" i="5"/>
  <c r="C60" i="5"/>
  <c r="D60" i="5"/>
  <c r="E60" i="5"/>
  <c r="F60" i="5"/>
  <c r="B61" i="5"/>
  <c r="C61" i="5"/>
  <c r="D61" i="5"/>
  <c r="E61" i="5"/>
  <c r="F61" i="5"/>
  <c r="B62" i="5"/>
  <c r="D62" i="5"/>
  <c r="B63" i="5"/>
  <c r="C63" i="5"/>
  <c r="D63" i="5"/>
  <c r="E63" i="5"/>
  <c r="F63" i="5"/>
  <c r="B64" i="5"/>
  <c r="C64" i="5"/>
  <c r="D64" i="5"/>
  <c r="E64" i="5"/>
  <c r="F64" i="5"/>
  <c r="B65" i="5"/>
  <c r="C65" i="5"/>
  <c r="D65" i="5"/>
  <c r="E65" i="5"/>
  <c r="F65" i="5"/>
  <c r="B66" i="5"/>
  <c r="C66" i="5"/>
  <c r="D66" i="5"/>
  <c r="E66" i="5"/>
  <c r="F66" i="5"/>
  <c r="B67" i="5"/>
  <c r="C67" i="5"/>
  <c r="D67" i="5"/>
  <c r="E67" i="5"/>
  <c r="F67" i="5"/>
  <c r="B68" i="5"/>
  <c r="C68" i="5"/>
  <c r="D68" i="5"/>
  <c r="E68" i="5"/>
  <c r="F68" i="5"/>
  <c r="B69" i="5"/>
  <c r="C69" i="5"/>
  <c r="D69" i="5"/>
  <c r="E69" i="5"/>
  <c r="B70" i="5"/>
  <c r="D70" i="5"/>
  <c r="E70" i="5"/>
  <c r="B71" i="5"/>
  <c r="C71" i="5"/>
  <c r="D71" i="5"/>
  <c r="E71" i="5"/>
  <c r="F71" i="5"/>
  <c r="B72" i="5"/>
  <c r="C72" i="5"/>
  <c r="D72" i="5"/>
  <c r="E72" i="5"/>
  <c r="F72" i="5"/>
  <c r="B73" i="5"/>
  <c r="C73" i="5"/>
  <c r="D73" i="5"/>
  <c r="E73" i="5"/>
  <c r="F73" i="5"/>
  <c r="B74" i="5"/>
  <c r="C74" i="5"/>
  <c r="D74" i="5"/>
  <c r="E74" i="5"/>
  <c r="F74" i="5"/>
  <c r="B75" i="5"/>
  <c r="C75" i="5"/>
  <c r="D75" i="5"/>
  <c r="E75" i="5"/>
  <c r="F75" i="5"/>
  <c r="B76" i="5"/>
  <c r="C76" i="5"/>
  <c r="D76" i="5"/>
  <c r="E76" i="5"/>
  <c r="F76" i="5"/>
  <c r="B77" i="5"/>
  <c r="C77" i="5"/>
  <c r="D77" i="5"/>
  <c r="E77" i="5"/>
  <c r="F77" i="5"/>
  <c r="B78" i="5"/>
  <c r="C78" i="5"/>
  <c r="D78" i="5"/>
  <c r="E78" i="5"/>
  <c r="F78" i="5"/>
  <c r="B79" i="5"/>
  <c r="C79" i="5"/>
  <c r="D79" i="5"/>
  <c r="E79" i="5"/>
  <c r="F79" i="5"/>
  <c r="B80" i="5"/>
  <c r="C80" i="5"/>
  <c r="D80" i="5"/>
  <c r="E80" i="5"/>
  <c r="F80" i="5"/>
  <c r="B81" i="5"/>
  <c r="C81" i="5"/>
  <c r="D81" i="5"/>
  <c r="E81" i="5"/>
  <c r="F81" i="5"/>
  <c r="B82" i="5"/>
  <c r="C82" i="5"/>
  <c r="D82" i="5"/>
  <c r="E82" i="5"/>
  <c r="F82" i="5"/>
  <c r="B83" i="5"/>
  <c r="C83" i="5"/>
  <c r="D83" i="5"/>
  <c r="E83" i="5"/>
  <c r="F83" i="5"/>
  <c r="B84" i="5"/>
  <c r="C84" i="5"/>
  <c r="D84" i="5"/>
  <c r="E84" i="5"/>
  <c r="F84" i="5"/>
  <c r="B85" i="5"/>
  <c r="C85" i="5"/>
  <c r="D85" i="5"/>
  <c r="E85" i="5"/>
  <c r="F85" i="5"/>
  <c r="B86" i="5"/>
  <c r="C86" i="5"/>
  <c r="D86" i="5"/>
  <c r="E86" i="5"/>
  <c r="F86" i="5"/>
  <c r="B87" i="5"/>
  <c r="C87" i="5"/>
  <c r="D87" i="5"/>
  <c r="E87" i="5"/>
  <c r="F87" i="5"/>
  <c r="B88" i="5"/>
  <c r="C88" i="5"/>
  <c r="D88" i="5"/>
  <c r="E88" i="5"/>
  <c r="F88" i="5"/>
  <c r="B89" i="5"/>
  <c r="C89" i="5"/>
  <c r="D89" i="5"/>
  <c r="E89" i="5"/>
  <c r="F89" i="5"/>
  <c r="B90" i="5"/>
  <c r="C90" i="5"/>
  <c r="D90" i="5"/>
  <c r="E90" i="5"/>
  <c r="F90" i="5"/>
  <c r="B91" i="5"/>
  <c r="C91" i="5"/>
  <c r="D91" i="5"/>
  <c r="E91" i="5"/>
  <c r="F91" i="5"/>
  <c r="B92" i="5"/>
  <c r="C92" i="5"/>
  <c r="D92" i="5"/>
  <c r="E92" i="5"/>
  <c r="F92" i="5"/>
  <c r="B93" i="5"/>
  <c r="C93" i="5"/>
  <c r="D93" i="5"/>
  <c r="E93" i="5"/>
  <c r="F93" i="5"/>
  <c r="B94" i="5"/>
  <c r="C94" i="5"/>
  <c r="D94" i="5"/>
  <c r="E94" i="5"/>
  <c r="F94" i="5"/>
  <c r="B95" i="5"/>
  <c r="C95" i="5"/>
  <c r="D95" i="5"/>
  <c r="E95" i="5"/>
  <c r="F95" i="5"/>
  <c r="B96" i="5"/>
  <c r="C96" i="5"/>
  <c r="D96" i="5"/>
  <c r="E96" i="5"/>
  <c r="F96" i="5"/>
  <c r="B97" i="5"/>
  <c r="C97" i="5"/>
  <c r="D97" i="5"/>
  <c r="E97" i="5"/>
  <c r="F97" i="5"/>
  <c r="B98" i="5"/>
  <c r="C98" i="5"/>
  <c r="D98" i="5"/>
  <c r="E98" i="5"/>
  <c r="F98" i="5"/>
  <c r="B99" i="5"/>
  <c r="C99" i="5"/>
  <c r="D99" i="5"/>
  <c r="E99" i="5"/>
  <c r="F99" i="5"/>
  <c r="B100" i="5"/>
  <c r="C100" i="5"/>
  <c r="D100" i="5"/>
  <c r="E100" i="5"/>
  <c r="F100" i="5"/>
  <c r="B101" i="5"/>
  <c r="C101" i="5"/>
  <c r="D101" i="5"/>
  <c r="E101" i="5"/>
  <c r="F101" i="5"/>
  <c r="B102" i="5"/>
  <c r="C102" i="5"/>
  <c r="D102" i="5"/>
  <c r="E102" i="5"/>
  <c r="F102" i="5"/>
  <c r="B103" i="5"/>
  <c r="D103" i="5"/>
  <c r="E103" i="5"/>
  <c r="B104" i="5"/>
  <c r="C104" i="5"/>
  <c r="D104" i="5"/>
  <c r="E104" i="5"/>
  <c r="F104" i="5"/>
  <c r="B105" i="5"/>
  <c r="C105" i="5"/>
  <c r="D105" i="5"/>
  <c r="E105" i="5"/>
  <c r="F105" i="5"/>
  <c r="B106" i="5"/>
  <c r="C106" i="5"/>
  <c r="D106" i="5"/>
  <c r="E106" i="5"/>
  <c r="F106" i="5"/>
  <c r="B107" i="5"/>
  <c r="C107" i="5"/>
  <c r="D107" i="5"/>
  <c r="E107" i="5"/>
  <c r="F107" i="5"/>
  <c r="B108" i="5"/>
  <c r="C108" i="5"/>
  <c r="D108" i="5"/>
  <c r="E108" i="5"/>
  <c r="F108" i="5"/>
  <c r="B109" i="5"/>
  <c r="C109" i="5"/>
  <c r="D109" i="5"/>
  <c r="E109" i="5"/>
  <c r="F109" i="5"/>
  <c r="B110" i="5"/>
  <c r="C110" i="5"/>
  <c r="D110" i="5"/>
  <c r="E110" i="5"/>
  <c r="F110" i="5"/>
  <c r="B111" i="5"/>
  <c r="C111" i="5"/>
  <c r="D111" i="5"/>
  <c r="E111" i="5"/>
  <c r="F111" i="5"/>
  <c r="B112" i="5"/>
  <c r="C112" i="5"/>
  <c r="D112" i="5"/>
  <c r="E112" i="5"/>
  <c r="F112" i="5"/>
  <c r="B113" i="5"/>
  <c r="C113" i="5"/>
  <c r="D113" i="5"/>
  <c r="E113" i="5"/>
  <c r="F113" i="5"/>
  <c r="B114" i="5"/>
  <c r="C114" i="5"/>
  <c r="D114" i="5"/>
  <c r="E114" i="5"/>
  <c r="F114" i="5"/>
  <c r="B115" i="5"/>
  <c r="C115" i="5"/>
  <c r="D115" i="5"/>
  <c r="E115" i="5"/>
  <c r="F115" i="5"/>
  <c r="B116" i="5"/>
  <c r="C116" i="5"/>
  <c r="D116" i="5"/>
  <c r="E116" i="5"/>
  <c r="F116" i="5"/>
  <c r="B117" i="5"/>
  <c r="C117" i="5"/>
  <c r="D117" i="5"/>
  <c r="E117" i="5"/>
  <c r="F117" i="5"/>
  <c r="B118" i="5"/>
  <c r="C118" i="5"/>
  <c r="D118" i="5"/>
  <c r="E118" i="5"/>
  <c r="F118" i="5"/>
  <c r="B119" i="5"/>
  <c r="C119" i="5"/>
  <c r="D119" i="5"/>
  <c r="E119" i="5"/>
  <c r="F119" i="5"/>
  <c r="B120" i="5"/>
  <c r="C120" i="5"/>
  <c r="D120" i="5"/>
  <c r="E120" i="5"/>
  <c r="F120" i="5"/>
  <c r="B121" i="5"/>
  <c r="C121" i="5"/>
  <c r="D121" i="5"/>
  <c r="E121" i="5"/>
  <c r="F121" i="5"/>
  <c r="B122" i="5"/>
  <c r="C122" i="5"/>
  <c r="D122" i="5"/>
  <c r="E122" i="5"/>
  <c r="F122" i="5"/>
  <c r="B123" i="5"/>
  <c r="C123" i="5"/>
  <c r="D123" i="5"/>
  <c r="E123" i="5"/>
  <c r="F123" i="5"/>
  <c r="B124" i="5"/>
  <c r="C124" i="5"/>
  <c r="D124" i="5"/>
  <c r="E124" i="5"/>
  <c r="F124" i="5"/>
  <c r="B125" i="5"/>
  <c r="C125" i="5"/>
  <c r="D125" i="5"/>
  <c r="E125" i="5"/>
  <c r="F125" i="5"/>
  <c r="B126" i="5"/>
  <c r="C126" i="5"/>
  <c r="D126" i="5"/>
  <c r="E126" i="5"/>
  <c r="F126" i="5"/>
  <c r="B127" i="5"/>
  <c r="C127" i="5"/>
  <c r="D127" i="5"/>
  <c r="E127" i="5"/>
  <c r="F127" i="5"/>
  <c r="B128" i="5"/>
  <c r="C128" i="5"/>
  <c r="D128" i="5"/>
  <c r="E128" i="5"/>
  <c r="F128" i="5"/>
  <c r="F16" i="5"/>
  <c r="E16" i="5"/>
  <c r="D16" i="5"/>
  <c r="C16" i="5"/>
  <c r="B16" i="5"/>
  <c r="D5" i="5"/>
  <c r="D6" i="5"/>
  <c r="D4" i="5"/>
  <c r="J12" i="5"/>
  <c r="J11" i="5"/>
  <c r="B38" i="3"/>
  <c r="B35" i="3"/>
  <c r="B29" i="3"/>
  <c r="B26" i="3"/>
  <c r="B23" i="3"/>
  <c r="B20" i="3"/>
  <c r="B17" i="3"/>
  <c r="B14" i="3"/>
  <c r="A10" i="3"/>
  <c r="A9" i="3"/>
  <c r="A8" i="3"/>
  <c r="J42" i="3" l="1"/>
  <c r="H131" i="1" l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4" i="1"/>
  <c r="H103" i="1"/>
  <c r="H102" i="1"/>
  <c r="H70" i="1"/>
  <c r="H71" i="1"/>
  <c r="F57" i="1"/>
  <c r="F54" i="5" s="1"/>
  <c r="H106" i="1" l="1"/>
  <c r="C38" i="3" s="1"/>
  <c r="H27" i="1"/>
  <c r="H39" i="3" l="1"/>
  <c r="G39" i="3"/>
  <c r="I39" i="3"/>
  <c r="F39" i="3"/>
  <c r="J39" i="3"/>
  <c r="G80" i="2"/>
  <c r="G79" i="2"/>
  <c r="G78" i="2"/>
  <c r="G77" i="2"/>
  <c r="G76" i="2"/>
  <c r="G75" i="2"/>
  <c r="G74" i="2"/>
  <c r="G73" i="2"/>
  <c r="G72" i="2"/>
  <c r="G71" i="2"/>
  <c r="G70" i="2"/>
  <c r="G63" i="2"/>
  <c r="G62" i="2"/>
  <c r="G61" i="2"/>
  <c r="G60" i="2"/>
  <c r="G59" i="2"/>
  <c r="G58" i="2"/>
  <c r="G57" i="2"/>
  <c r="G56" i="2"/>
  <c r="G55" i="2"/>
  <c r="G54" i="2"/>
  <c r="G53" i="2"/>
  <c r="G46" i="2"/>
  <c r="G45" i="2"/>
  <c r="G44" i="2"/>
  <c r="G43" i="2"/>
  <c r="G42" i="2"/>
  <c r="G41" i="2"/>
  <c r="G40" i="2"/>
  <c r="H36" i="1"/>
  <c r="J36" i="1"/>
  <c r="H28" i="1"/>
  <c r="G47" i="2" l="1"/>
  <c r="G64" i="2"/>
  <c r="G66" i="2" s="1"/>
  <c r="G67" i="2" s="1"/>
  <c r="G81" i="2"/>
  <c r="G83" i="2" s="1"/>
  <c r="G84" i="2" s="1"/>
  <c r="G48" i="2"/>
  <c r="G49" i="2" s="1"/>
  <c r="G50" i="2" s="1"/>
  <c r="F20" i="5" l="1"/>
  <c r="F21" i="5"/>
  <c r="O30" i="1"/>
  <c r="P30" i="1" s="1"/>
  <c r="H34" i="1" l="1"/>
  <c r="J34" i="1"/>
  <c r="H33" i="1"/>
  <c r="J33" i="1"/>
  <c r="H92" i="1" l="1"/>
  <c r="H93" i="1"/>
  <c r="H94" i="1"/>
  <c r="J92" i="1"/>
  <c r="J93" i="1"/>
  <c r="J94" i="1"/>
  <c r="H79" i="1"/>
  <c r="J79" i="1"/>
  <c r="J96" i="1" l="1"/>
  <c r="H96" i="1"/>
  <c r="H101" i="1" l="1"/>
  <c r="J101" i="1"/>
  <c r="H99" i="1" l="1"/>
  <c r="H100" i="1"/>
  <c r="J99" i="1"/>
  <c r="J100" i="1"/>
  <c r="H98" i="1"/>
  <c r="J98" i="1"/>
  <c r="H76" i="1"/>
  <c r="J76" i="1"/>
  <c r="J69" i="1" l="1"/>
  <c r="H69" i="1"/>
  <c r="H62" i="1" l="1"/>
  <c r="J47" i="1"/>
  <c r="H47" i="1"/>
  <c r="H26" i="1" l="1"/>
  <c r="J26" i="1"/>
  <c r="H90" i="1" l="1"/>
  <c r="H83" i="1" l="1"/>
  <c r="G31" i="2"/>
  <c r="G35" i="2" s="1"/>
  <c r="G33" i="2"/>
  <c r="G32" i="2"/>
  <c r="G30" i="2"/>
  <c r="G29" i="2"/>
  <c r="H82" i="1"/>
  <c r="J82" i="1"/>
  <c r="G34" i="2" l="1"/>
  <c r="G36" i="2"/>
  <c r="G37" i="2" s="1"/>
  <c r="J15" i="1" l="1"/>
  <c r="J16" i="1"/>
  <c r="J17" i="1"/>
  <c r="J18" i="1"/>
  <c r="H37" i="1"/>
  <c r="J37" i="1"/>
  <c r="H32" i="1"/>
  <c r="H35" i="1"/>
  <c r="J35" i="1"/>
  <c r="J32" i="1"/>
  <c r="J53" i="1"/>
  <c r="H58" i="1" l="1"/>
  <c r="J58" i="1"/>
  <c r="H53" i="1"/>
  <c r="H52" i="1" l="1"/>
  <c r="H51" i="1"/>
  <c r="C5" i="4"/>
  <c r="C4" i="4"/>
  <c r="C3" i="4"/>
  <c r="C5" i="2"/>
  <c r="C4" i="2"/>
  <c r="C3" i="2"/>
  <c r="J48" i="1" l="1"/>
  <c r="H50" i="1"/>
  <c r="H48" i="1"/>
  <c r="H49" i="1"/>
  <c r="J61" i="1" l="1"/>
  <c r="H61" i="1"/>
  <c r="J60" i="1"/>
  <c r="H60" i="1"/>
  <c r="J75" i="1" l="1"/>
  <c r="J68" i="1"/>
  <c r="J72" i="1"/>
  <c r="J31" i="1"/>
  <c r="J49" i="1"/>
  <c r="J50" i="1"/>
  <c r="J51" i="1"/>
  <c r="J52" i="1"/>
  <c r="H31" i="1"/>
  <c r="H68" i="1"/>
  <c r="H91" i="1" l="1"/>
  <c r="H95" i="1"/>
  <c r="H97" i="1"/>
  <c r="H105" i="1"/>
  <c r="J91" i="1"/>
  <c r="J95" i="1"/>
  <c r="J97" i="1"/>
  <c r="H89" i="1"/>
  <c r="H88" i="1"/>
  <c r="H87" i="1"/>
  <c r="J20" i="1" l="1"/>
  <c r="J21" i="1"/>
  <c r="J22" i="1"/>
  <c r="J23" i="1"/>
  <c r="J24" i="1"/>
  <c r="J25" i="1"/>
  <c r="J29" i="1"/>
  <c r="J30" i="1"/>
  <c r="J38" i="1"/>
  <c r="J39" i="1"/>
  <c r="J40" i="1"/>
  <c r="J41" i="1"/>
  <c r="J42" i="1"/>
  <c r="J43" i="1"/>
  <c r="J44" i="1"/>
  <c r="J45" i="1"/>
  <c r="J46" i="1"/>
  <c r="J54" i="1"/>
  <c r="J55" i="1"/>
  <c r="J56" i="1"/>
  <c r="J57" i="1"/>
  <c r="J59" i="1"/>
  <c r="J62" i="1"/>
  <c r="J63" i="1"/>
  <c r="J64" i="1"/>
  <c r="J65" i="1"/>
  <c r="J66" i="1"/>
  <c r="J67" i="1"/>
  <c r="J77" i="1"/>
  <c r="J78" i="1"/>
  <c r="J80" i="1"/>
  <c r="J81" i="1"/>
  <c r="J84" i="1"/>
  <c r="J85" i="1"/>
  <c r="J86" i="1"/>
  <c r="J87" i="1"/>
  <c r="J88" i="1"/>
  <c r="J89" i="1"/>
  <c r="J90" i="1"/>
  <c r="J19" i="1"/>
  <c r="H38" i="1" l="1"/>
  <c r="H30" i="1"/>
  <c r="H19" i="1"/>
  <c r="H17" i="1"/>
  <c r="H16" i="1"/>
  <c r="H29" i="1" l="1"/>
  <c r="C20" i="3" s="1"/>
  <c r="H15" i="1"/>
  <c r="C14" i="3" s="1"/>
  <c r="F15" i="3" l="1"/>
  <c r="I15" i="3"/>
  <c r="J15" i="3"/>
  <c r="E15" i="3"/>
  <c r="G15" i="3"/>
  <c r="H15" i="3"/>
  <c r="E21" i="3"/>
  <c r="F21" i="3"/>
  <c r="G21" i="3"/>
  <c r="H67" i="1"/>
  <c r="H81" i="1" l="1"/>
  <c r="H80" i="1"/>
  <c r="H78" i="1"/>
  <c r="H77" i="1"/>
  <c r="H72" i="1" l="1"/>
  <c r="H66" i="1"/>
  <c r="H64" i="1"/>
  <c r="H63" i="1"/>
  <c r="H59" i="1"/>
  <c r="H65" i="1" l="1"/>
  <c r="C32" i="3" s="1"/>
  <c r="I33" i="3" s="1"/>
  <c r="H57" i="1"/>
  <c r="H56" i="1"/>
  <c r="H41" i="1"/>
  <c r="J33" i="3" l="1"/>
  <c r="H33" i="3"/>
  <c r="G33" i="3"/>
  <c r="H21" i="1"/>
  <c r="H84" i="1" l="1"/>
  <c r="H85" i="1"/>
  <c r="H86" i="1"/>
  <c r="H46" i="1" l="1"/>
  <c r="H44" i="1"/>
  <c r="H43" i="1"/>
  <c r="H42" i="1"/>
  <c r="H40" i="1"/>
  <c r="H25" i="1"/>
  <c r="H24" i="1"/>
  <c r="H23" i="1"/>
  <c r="H22" i="1"/>
  <c r="H20" i="1"/>
  <c r="H55" i="1"/>
  <c r="H54" i="1" s="1"/>
  <c r="C29" i="3" s="1"/>
  <c r="G30" i="3" l="1"/>
  <c r="I30" i="3"/>
  <c r="F30" i="3"/>
  <c r="J30" i="3"/>
  <c r="H30" i="3"/>
  <c r="H18" i="1"/>
  <c r="C17" i="3"/>
  <c r="H39" i="1"/>
  <c r="C23" i="3" s="1"/>
  <c r="H45" i="1"/>
  <c r="C26" i="3" s="1"/>
  <c r="J27" i="3" l="1"/>
  <c r="H27" i="3"/>
  <c r="I27" i="3"/>
  <c r="J24" i="3"/>
  <c r="I24" i="3"/>
  <c r="F18" i="3"/>
  <c r="E18" i="3"/>
  <c r="E46" i="3" s="1"/>
  <c r="G20" i="2"/>
  <c r="G19" i="2"/>
  <c r="G10" i="2"/>
  <c r="G9" i="2"/>
  <c r="G24" i="2" l="1"/>
  <c r="G25" i="2" s="1"/>
  <c r="E48" i="3"/>
  <c r="G14" i="2"/>
  <c r="G15" i="2" s="1"/>
  <c r="H74" i="1"/>
  <c r="H75" i="1"/>
  <c r="G26" i="2"/>
  <c r="G16" i="2"/>
  <c r="H73" i="1" l="1"/>
  <c r="C35" i="3" l="1"/>
  <c r="H135" i="1"/>
  <c r="H36" i="3" l="1"/>
  <c r="H46" i="3" s="1"/>
  <c r="I36" i="3"/>
  <c r="I46" i="3" s="1"/>
  <c r="F36" i="3"/>
  <c r="F46" i="3" s="1"/>
  <c r="G36" i="3"/>
  <c r="G46" i="3" s="1"/>
  <c r="J36" i="3"/>
  <c r="J46" i="3" s="1"/>
  <c r="C45" i="3"/>
  <c r="D40" i="3" l="1"/>
  <c r="D16" i="3"/>
  <c r="D31" i="3"/>
  <c r="D37" i="3"/>
  <c r="D19" i="3"/>
  <c r="D28" i="3"/>
  <c r="D22" i="3"/>
  <c r="E47" i="3"/>
  <c r="E49" i="3" s="1"/>
  <c r="F49" i="3" s="1"/>
  <c r="G49" i="3" s="1"/>
  <c r="H49" i="3" s="1"/>
  <c r="I49" i="3" s="1"/>
  <c r="J49" i="3" s="1"/>
  <c r="D13" i="3"/>
  <c r="D25" i="3"/>
  <c r="G47" i="3"/>
  <c r="D34" i="3"/>
  <c r="I47" i="3"/>
  <c r="J47" i="3"/>
  <c r="F47" i="3"/>
  <c r="F48" i="3"/>
  <c r="G48" i="3" s="1"/>
  <c r="H48" i="3" s="1"/>
  <c r="I48" i="3" s="1"/>
  <c r="J48" i="3" s="1"/>
  <c r="H47" i="3"/>
</calcChain>
</file>

<file path=xl/sharedStrings.xml><?xml version="1.0" encoding="utf-8"?>
<sst xmlns="http://schemas.openxmlformats.org/spreadsheetml/2006/main" count="744" uniqueCount="468">
  <si>
    <t xml:space="preserve">PREFEITURA MUNICIPAL DE GOIANA </t>
  </si>
  <si>
    <t>SECRETARIA DE URBANISMO, OBRAS E PATRIMÔNIO ARQUITETÔNICO</t>
  </si>
  <si>
    <t>PLANILHA DE QUANTITATIVOS E ESTIMATIVA DE PREÇOS</t>
  </si>
  <si>
    <t>ITEM</t>
  </si>
  <si>
    <t>DISCRIMINAÇÃO DOS SERVIÇOS</t>
  </si>
  <si>
    <t>QUANT.</t>
  </si>
  <si>
    <t>PREÇ. UNIT. COM BDI</t>
  </si>
  <si>
    <t>Total</t>
  </si>
  <si>
    <t>SERVIÇOS PRELIMINARES</t>
  </si>
  <si>
    <t/>
  </si>
  <si>
    <t>PLACA DE OBRA EM CHAPA DE ACO GALVANIZADO</t>
  </si>
  <si>
    <t>CARGA MANUAL DE ENTULHO EM CAMINHAO BASCULANTE 6 M3</t>
  </si>
  <si>
    <t>TRANSPORTE DE ENTULHO COM CAMINHAO BASCULANTE 6 M3, RODOVIA PAVIMENTADA, DMT 0,5 A 1,0 KM</t>
  </si>
  <si>
    <t>2.0</t>
  </si>
  <si>
    <t>PINTURA</t>
  </si>
  <si>
    <t>2.1</t>
  </si>
  <si>
    <t>2.2</t>
  </si>
  <si>
    <t>APLICAÇÃO MANUAL DE PINTURA COM TINTA LÁTEX ACRÍLICA EM PAREDES, DUAS DEMÃOS. AF_06/2014</t>
  </si>
  <si>
    <t>2.3</t>
  </si>
  <si>
    <t>2.4</t>
  </si>
  <si>
    <t>2.5</t>
  </si>
  <si>
    <t>PINTURA ESMALTE FOSCO EM MADEIRA, DUAS DEMAOS</t>
  </si>
  <si>
    <t>PINTURA ESMALTE ACETINADO, DUAS DEMAOS, SOBRE SUPERFICIE METALICA</t>
  </si>
  <si>
    <t>3.0</t>
  </si>
  <si>
    <t>ESQUADRIA</t>
  </si>
  <si>
    <t>3.1</t>
  </si>
  <si>
    <t>3.2</t>
  </si>
  <si>
    <t>4.0</t>
  </si>
  <si>
    <t>4.1</t>
  </si>
  <si>
    <t>5.0</t>
  </si>
  <si>
    <t>INSTALAÇÕES HIDRÁULICAS</t>
  </si>
  <si>
    <t>5.1</t>
  </si>
  <si>
    <t>6.0</t>
  </si>
  <si>
    <t>INSTALAÇÕES ELÉTRICAS</t>
  </si>
  <si>
    <t>6.1</t>
  </si>
  <si>
    <t>6.2</t>
  </si>
  <si>
    <t>7.0</t>
  </si>
  <si>
    <t>7.1</t>
  </si>
  <si>
    <t xml:space="preserve">DEMOLIÇÃO DE ARGAMASSAS, DE FORMA MANUAL, SEM REAPROVEITAMENTO. </t>
  </si>
  <si>
    <t>SINAPI/19 74209/001</t>
  </si>
  <si>
    <t>SINAPI/19   97631</t>
  </si>
  <si>
    <t>TOTAL GERAL C/ 26,37 % BDI:</t>
  </si>
  <si>
    <t xml:space="preserve"> SINAPI/19        87878</t>
  </si>
  <si>
    <t>CHAPISCO APLICADO EM ALVENARIAS E ESTRUTURAS DE CONCRETO INTERNAS, COM COLHER DE PEDREIRO. ARGAMASSA TRAÇO 1:3 COM PREPARO MANUAL. AF_06/2014</t>
  </si>
  <si>
    <t xml:space="preserve"> SINAPI/19        87530</t>
  </si>
  <si>
    <t>MASSA ÚNICA, PARA RECEBIMENTO DE PINTURA, EM ARGAMASSA TRAÇO 1:2:8, PREPARO MANUAL, APLICADA MANUALMENTE EM FACES INTERNAS DE PAREDES, ESPESSURA DE 20MM, COM EXECUÇÃO DE TALISCAS.</t>
  </si>
  <si>
    <t>COBERTURA</t>
  </si>
  <si>
    <t>7.2</t>
  </si>
  <si>
    <t>7.3</t>
  </si>
  <si>
    <t>REVISÃO DAS INSTALAÇÕES HIDROSANITARIA</t>
  </si>
  <si>
    <t>SINAPI/19         86906</t>
  </si>
  <si>
    <t>TORNEIRA CROMADA DE MESA, 1/2" OU 3/4", PARA LAVATÓRIO, PADRÃO POPULAR - FORNECIMENTO E INSTALAÇÃO. AF_12/2013</t>
  </si>
  <si>
    <t>REVISÃO DAS INSTALAÇÕES ELETRICAS.</t>
  </si>
  <si>
    <t>CABO DE COBRE FLEXÍVEL ISOLADO, 2,5 MM², ANTI-CHAMA 450/750 V, PARA CIRCUITOS TERMINAIS - FORNECIMENTO E INSTALAÇÃO</t>
  </si>
  <si>
    <t>CABO DE COBRE FLEXÍVEL ISOLADO, 4 MM², ANTI-CHAMA 450/750 V, PARA CIRCUITOS TERMINAIS - FORNECIMENTO E INSTALAÇÃO.</t>
  </si>
  <si>
    <t>SINAPI/19   91926</t>
  </si>
  <si>
    <t>SINAPI/19   91928</t>
  </si>
  <si>
    <t>1.0</t>
  </si>
  <si>
    <t>1.1</t>
  </si>
  <si>
    <t>1.2</t>
  </si>
  <si>
    <t>SINAPI/19   72897</t>
  </si>
  <si>
    <t>SINAPI/19   72900</t>
  </si>
  <si>
    <t>SINAPI/19   88489</t>
  </si>
  <si>
    <t>SINAPI/19    84659</t>
  </si>
  <si>
    <t xml:space="preserve">SINAPI/19     73924/002    </t>
  </si>
  <si>
    <t>SINAPI/19   89495</t>
  </si>
  <si>
    <t>RALO SIFONADO, PVC, DN 100 X 40 MM, JUNTA SOLDÁVEL, FORNECIDO E INSTALADO EM RAMAIS DE ENCAMINHAMENTO DE ÁGUA PLUVIAL.</t>
  </si>
  <si>
    <t>TUBO PVC, SERIE NORMAL, ESGOTO PREDIAL, DN 100 MM, FORNECIDO E INSTALADO EM RAMAL DE DESCARGA OU RAMAL DE ESGOTO SANITÁRIO.</t>
  </si>
  <si>
    <t xml:space="preserve">SINAPI/19   89714      </t>
  </si>
  <si>
    <t>SINAPI/19     89711</t>
  </si>
  <si>
    <t>TUBO PVC, SERIE NORMAL, ESGOTO PREDIAL, DN 40 MM, FORNECIDO E INSTALADO EM RAMAL DE DESCARGA OU RAMAL DE ESGOTO SANITÁRIO.</t>
  </si>
  <si>
    <t>APLICAÇÃO MANUAL DE MASSA ACRÍLICA EM PAREDES INTERNAS E EXTERNAS DE CASAS, DUAS DEMÃOS.</t>
  </si>
  <si>
    <t>SINAPI/19   96135</t>
  </si>
  <si>
    <t>SECRETARIA DE URBANISMO, OBRAS E PATRIMÔNIO ARQUITETÔNICO- SEURBO</t>
  </si>
  <si>
    <t>COMPOSIÇÕES</t>
  </si>
  <si>
    <t>COMPOSIÇÃO 01</t>
  </si>
  <si>
    <t>UNID</t>
  </si>
  <si>
    <t>ELETRICISTA COM ENCARGOS COMPLEMENTARES</t>
  </si>
  <si>
    <t>H</t>
  </si>
  <si>
    <t>AUXILIAR DE ELETRICISTA COM ENCARGOS COMPLEMENTARES</t>
  </si>
  <si>
    <t>SERVIÇO</t>
  </si>
  <si>
    <t>EQUIPAMENTO</t>
  </si>
  <si>
    <t>MATERIAL</t>
  </si>
  <si>
    <t>MÃO 0BRA</t>
  </si>
  <si>
    <t>TOTAL  GERAL</t>
  </si>
  <si>
    <t>TOTAL GERAL C/ BDI</t>
  </si>
  <si>
    <t>REVISÃO NAS INSTALAÇÕES HIDROSANITÁRIAS - VAZAMENTOS E ENTUPIMENTOS</t>
  </si>
  <si>
    <t>ENCANADOR OU BOMBEIRO HIDRÁULICO COM ENCARGOS COMPLEMENTARES</t>
  </si>
  <si>
    <t>AUXILIAR DE ENCANADOR OU BOMBEIRO HIDRÁULICO COM ENCARGOS COMPLEMENTARES</t>
  </si>
  <si>
    <t>REVISÃO DAS INSTALAÇÕES ELETRICAS</t>
  </si>
  <si>
    <t>UND</t>
  </si>
  <si>
    <t>CRONOGRAMA FÍSICO-FINANCEIRO</t>
  </si>
  <si>
    <t xml:space="preserve">VALOR DA </t>
  </si>
  <si>
    <t>PERCENT</t>
  </si>
  <si>
    <t>PERÍODO:</t>
  </si>
  <si>
    <t>ETAPA(R$)</t>
  </si>
  <si>
    <t>%</t>
  </si>
  <si>
    <t>30 DIAS</t>
  </si>
  <si>
    <t>60 DIAS</t>
  </si>
  <si>
    <t>90 DIAS</t>
  </si>
  <si>
    <t>TOTAL GERAL</t>
  </si>
  <si>
    <t>VALOR MENSAL (R$)</t>
  </si>
  <si>
    <t>PERCENTUAL SIMPLES (%)</t>
  </si>
  <si>
    <t>VALOR ACUMULADO (R$)</t>
  </si>
  <si>
    <t>PERENTUAL ACUMULADO (%)</t>
  </si>
  <si>
    <t>MEMÓRIA DE CÁLCULO</t>
  </si>
  <si>
    <t>CÓDIGO</t>
  </si>
  <si>
    <t>COMPRIMENTO</t>
  </si>
  <si>
    <t>LARGURA</t>
  </si>
  <si>
    <t>ALTURA</t>
  </si>
  <si>
    <t>COMPOSIÇÃO 02</t>
  </si>
  <si>
    <t xml:space="preserve">COMPOSIÇÃO  01 </t>
  </si>
  <si>
    <t>COMPOSIÇÃO   02</t>
  </si>
  <si>
    <t>CODIGO</t>
  </si>
  <si>
    <t>TOTAL</t>
  </si>
  <si>
    <t>3.3</t>
  </si>
  <si>
    <t>7.4</t>
  </si>
  <si>
    <t>7.5</t>
  </si>
  <si>
    <t>5.2</t>
  </si>
  <si>
    <t>7.6</t>
  </si>
  <si>
    <t>4.2</t>
  </si>
  <si>
    <t>M2</t>
  </si>
  <si>
    <t>M3</t>
  </si>
  <si>
    <t>M</t>
  </si>
  <si>
    <t>SINAPI/19 88264</t>
  </si>
  <si>
    <t>SINAPI/19 88247</t>
  </si>
  <si>
    <t>SINAPI/19 88267</t>
  </si>
  <si>
    <t>SINAPI/19 88248</t>
  </si>
  <si>
    <t>6.4</t>
  </si>
  <si>
    <t>6.5</t>
  </si>
  <si>
    <t>6.6</t>
  </si>
  <si>
    <t>6.7</t>
  </si>
  <si>
    <t>120 DIAS</t>
  </si>
  <si>
    <t>QUANT</t>
  </si>
  <si>
    <t>PREFEITURA MUNICIPAL DE GOIANA</t>
  </si>
  <si>
    <t>6.3</t>
  </si>
  <si>
    <t xml:space="preserve">SINAPI/19   89402 </t>
  </si>
  <si>
    <t>TUBO, PVC, SOLDÁVEL, DN 25MM, INSTALADO EM RAMAL DE DISTRIBUIÇÃO DE ÁGUA - FORNECIMENTO E INSTALAÇÃO. AF_12/2014</t>
  </si>
  <si>
    <t xml:space="preserve">SINAPI/19   97622 </t>
  </si>
  <si>
    <t>2.6</t>
  </si>
  <si>
    <t xml:space="preserve">SINAPI/19    79460 </t>
  </si>
  <si>
    <t>PINTURA EPOXI, DUAS DEMAOS</t>
  </si>
  <si>
    <t>7.7</t>
  </si>
  <si>
    <t>4.3</t>
  </si>
  <si>
    <t>4.4</t>
  </si>
  <si>
    <t>4.5</t>
  </si>
  <si>
    <t xml:space="preserve"> SINAPI/19        87528 </t>
  </si>
  <si>
    <t>EMBOÇO, PARA RECEBIMENTO DE CERÂMICA, EM ARGAMASSA TRAÇO 1:2:8, PREPARO MANUAL, APLICADO MANUALMENTE EM FACES INTERNAS DE PAREDES, PARA AMBIENTE COM ÁREA MENOR QUE 5M2, ESPESSURA DE 20MM, COM EXECUÇÃO DE TALISCAS. AF_06/2014</t>
  </si>
  <si>
    <t>SINAPI/19   98679</t>
  </si>
  <si>
    <t xml:space="preserve">PISO CIMENTADO, TRAÇO 1:3 (CIMENTO E AREIA), ACABAMENTO LISO, ESPESSURA 2,0 CM, PREPARO MECÂNICO DA ARGAMASSA. AF_06/2018
</t>
  </si>
  <si>
    <t>SINAPI/19        95241</t>
  </si>
  <si>
    <t>LASTRO DE CONCRETO, E = 5 CM, PREPARO MECÂNICO, INCLUSOS LANÇAMENTO E ADENSAMENTO. AF_07_2016</t>
  </si>
  <si>
    <t xml:space="preserve">SINAPI/19   94207 </t>
  </si>
  <si>
    <t>TELHAMENTO COM TELHA ONDULADA DE FIBROCIMENTO E = 6 MM, COM RECOBRIMENTO LATERAL DE 1/4 DE ONDA PARA TELHADO COM INCLINAÇÃO MAIOR QUE 10°, C OM ATÉ 2 ÁGUAS, INCLUSO IÇAMENTO.</t>
  </si>
  <si>
    <t>SINAPI/19        89957</t>
  </si>
  <si>
    <t xml:space="preserve">EMLURB -        19.01.020 </t>
  </si>
  <si>
    <t>PT</t>
  </si>
  <si>
    <t>6.8</t>
  </si>
  <si>
    <t xml:space="preserve">SINAPI/19   89708 </t>
  </si>
  <si>
    <t>CAIXA SIFONADA, PVC, DN 150 X 185 X 75 MM, JUNTA ELÁSTICA, FORNECIDA E INSTALADA EM RAMAL DE DESCARGA OU EM RAMAL DE ESGOTO SANITÁRIO. AF_12
/2014</t>
  </si>
  <si>
    <t>6.9</t>
  </si>
  <si>
    <t>VASO SANITÁRIO SIFONADO COM CAIXA ACOPLADA LOUÇA BRANCA - FORNECIMENTO E INSTALAÇÃO. AF_12/2013</t>
  </si>
  <si>
    <t>6.10</t>
  </si>
  <si>
    <t>5.3</t>
  </si>
  <si>
    <t xml:space="preserve">SINAPI/19     96485  </t>
  </si>
  <si>
    <t>DEMOLIÇÃO DE ALVENARIA DE BLOCO FURADO, DE FORMA MANUAL, SEM REAPROVEITAMENTO. AF_12/2017</t>
  </si>
  <si>
    <t>ADMINISTRAÇÃO LOCAL</t>
  </si>
  <si>
    <t>SINAPI/19   90777</t>
  </si>
  <si>
    <t>ENGENHEIRO CIVIL DE OBRA JUNIOR COM ENCARGOS COMPLEMENTARES</t>
  </si>
  <si>
    <t>SINAPI/19    90776</t>
  </si>
  <si>
    <t>ENCARREGADO GERAL COM ENCARGOS COMPLEMENTARES</t>
  </si>
  <si>
    <t>2.7</t>
  </si>
  <si>
    <t>2.8</t>
  </si>
  <si>
    <t>8.0</t>
  </si>
  <si>
    <t>8.1</t>
  </si>
  <si>
    <t>8.2</t>
  </si>
  <si>
    <t>8.3</t>
  </si>
  <si>
    <t>8.4</t>
  </si>
  <si>
    <t>8.5</t>
  </si>
  <si>
    <t>8.6</t>
  </si>
  <si>
    <t>8.7</t>
  </si>
  <si>
    <t>9.0</t>
  </si>
  <si>
    <t>9.1</t>
  </si>
  <si>
    <t>9.3</t>
  </si>
  <si>
    <t>8.8</t>
  </si>
  <si>
    <t>8.9</t>
  </si>
  <si>
    <t>8.10</t>
  </si>
  <si>
    <t>8.11</t>
  </si>
  <si>
    <t>9.4</t>
  </si>
  <si>
    <t>9.5</t>
  </si>
  <si>
    <t>9.6</t>
  </si>
  <si>
    <t>9.7</t>
  </si>
  <si>
    <t>DATA: OUTUBRO 2019</t>
  </si>
  <si>
    <t>REF: EMLURB JULHO 2018/SINAPI DESONERADA AGOSTO 2019.</t>
  </si>
  <si>
    <t>SINAPI/19 73859/002</t>
  </si>
  <si>
    <t>CAPINA E LIMPEZA MANUAL DE TERRENO</t>
  </si>
  <si>
    <t xml:space="preserve">EMLURB -18  03.01.070 </t>
  </si>
  <si>
    <t xml:space="preserve">DEMOLICAO DE REVESTIMENTO DE PISO EM 
CIMENTADO INCLUSIVE LASTRO DE CONCRETO. </t>
  </si>
  <si>
    <t xml:space="preserve">SINAPI/19    89168 </t>
  </si>
  <si>
    <t>(COMPOSIÇÃO REPRESENTATIVA) DO SERVIÇO DE ALVENARIA DE VEDAÇÃO DE BLOCOS VAZADOS DE CERÂMICA DE 9X19X19CM (ESPESSURA 9CM), PARA EDIFICAÇÃO HABITACIONAL UNIFAMILIAR (CASA) E EDIFICAÇÃO PÚBLICA PADRÃO. AF_11/2014</t>
  </si>
  <si>
    <t>REVESTIMENTOS E PISOS</t>
  </si>
  <si>
    <t>FORRO EM RÉGUAS DE PVC, LISO, PARA AMBIENTES RESIDENCIAIS, INCLUSIVE ESTRUTURA DE FIXAÇÃO. AF_05/2017_P</t>
  </si>
  <si>
    <t>SINAPI/19      86888</t>
  </si>
  <si>
    <t>SINAPI/19        89362</t>
  </si>
  <si>
    <t>JOELHO 90 GRAUS, PVC, SOLDÁVEL, DN 25MM, INSTALADO EM RAMAL OU SUB-RAMAL DE ÁGUA - FORNECIMENTO E INSTALAÇÃO. AF_12/201</t>
  </si>
  <si>
    <t>SINAPI/19        89395</t>
  </si>
  <si>
    <t>TE, PVC, SOLDÁVEL, DN 25MM, INSTALADO EM RAMAL OU SUB-RAMAL DE ÁGUA - FORNECIMENTO E INSTALAÇÃO. AF_12/2014</t>
  </si>
  <si>
    <t>SINAPI/19   89352</t>
  </si>
  <si>
    <t>REGISTRO DE GAVETA BRUTO, LATÃO, ROSCÁVEL, 1/2", FORNECIDO E INSTALADO EM RAMAL DE ÁGUA. AF_12/2014</t>
  </si>
  <si>
    <t>8.12</t>
  </si>
  <si>
    <t>8.13</t>
  </si>
  <si>
    <t>8.14</t>
  </si>
  <si>
    <t>8.15</t>
  </si>
  <si>
    <t>8.16</t>
  </si>
  <si>
    <t xml:space="preserve">SINAPI/19   89403 </t>
  </si>
  <si>
    <t>TUBO, PVC, SOLDÁVEL, DN 32MM, INSTALADO EM RAMAL DE DISTRIBUIÇÃO DE ÁGUA - FORNECIMENTO E INSTALAÇÃO. AF_12/2014</t>
  </si>
  <si>
    <t xml:space="preserve">EMLURB -18   19.05.040 </t>
  </si>
  <si>
    <t>FORNECIMENTO E ASSENTAMENTO DE TUBOS SOLDAVEIS DE PVC RIGIDO DIAM. 40 MM, INCLUSIVE CONEXOES E ABERTURA DE RASGOS EM ALVENARIA, PARA COLUNAS DE AGUA.</t>
  </si>
  <si>
    <t>8.17</t>
  </si>
  <si>
    <t>8.18</t>
  </si>
  <si>
    <t>EMLURB -18   19.05.050</t>
  </si>
  <si>
    <t xml:space="preserve">FORNECIMENTO E ASSENTAMENTO DE TUBOS SOLDAVEIS DE PVC RIGIDO DIAM. 50 MM, INCLUSIVE CONEXOES E ABERTURA DE RASGOS EM ALVENARIA, PARA COLUNAS DE AGUA. </t>
  </si>
  <si>
    <t xml:space="preserve">EMLURB -18   19.07.147 </t>
  </si>
  <si>
    <t xml:space="preserve">FORNECIMENTO DE CAIXA D'AGUA ELEVADA DE PVC, COM TAMPA, CAPACIDADE PARA 2000 LITROS, INCLUSIVE COLOCACAO. </t>
  </si>
  <si>
    <t xml:space="preserve">SINAPI/19   74131/006 </t>
  </si>
  <si>
    <t>QUADRO DE DISTRIBUICAO DE ENERGIA DE EMBUTIR, EM CHAPA METALICA, PARA 32 DISJUNTORES TERMOMAGNETICOS MONOPOLARES, COM BARRAMENTO TRIFASICO E NEUTRO, FORNECIMENTO E INSTALACAO</t>
  </si>
  <si>
    <t>5.4</t>
  </si>
  <si>
    <t>LAJE PRE-MOLD BETA 11 P/1KN/M2 VAOS 4,40M/INCL VIGOTAS TIJOLOS ARMADUR M2 A NEGATIVA CAPEAMENTO 3CM CONCRETO 20MPA ESCORAMENTO MATERIAL E MAO DE OBRA.</t>
  </si>
  <si>
    <t>SINAPI/19     74141/001</t>
  </si>
  <si>
    <t>EMLURB -18        06.03.103</t>
  </si>
  <si>
    <t>CONCRETO ARMADO PRONTO, FCK 25 MPA CONDICAO A (NBR 12655), LANCADO EM FUNDACOES E ADENSADO, INCLUSIVE FORMA, ESCORAMENTO E FERRAGEM.</t>
  </si>
  <si>
    <t>2.9</t>
  </si>
  <si>
    <t>SINAPI/19   97600</t>
  </si>
  <si>
    <t>REFLETOR EM ALUMÍNIO COM SUPORTE E ALÇA, LÂMPADA 125 W - FORNECIMENTO E INSTALAÇÃO. AF_11/2017</t>
  </si>
  <si>
    <t>9.8</t>
  </si>
  <si>
    <t>9.9</t>
  </si>
  <si>
    <t xml:space="preserve">JANELA DE MADEIRA TIPO VENEZIANA. DE ABRIR, INCLUSAS GUARNICOES E FERRAGENS
</t>
  </si>
  <si>
    <t>SINAPI/19  84845</t>
  </si>
  <si>
    <t xml:space="preserve">GRADIL EM FERRO FIXADO EM VÃOS DE JANELAS, FORMADO POR BARRAS CHATAS DE 25X4,8 MM. AF_04/2019
</t>
  </si>
  <si>
    <t>SINAPI/19  99861</t>
  </si>
  <si>
    <t xml:space="preserve">PORTA DE VIDRO TEMPERADO, 0,9X2,10M, ESPESSURA 10MM, INCLUSIVE ACESSORIOS
</t>
  </si>
  <si>
    <t>5.5</t>
  </si>
  <si>
    <t>SINAPI/19  73838/001</t>
  </si>
  <si>
    <t>5.6</t>
  </si>
  <si>
    <t>GRADE DE PROTECAO DE PORTA EM FERRO C/ VAROES
DE 1/2", ESPAC=10CM E ACABAMENTO EM BARRA CHATA DE 1" X 1/4", INCLUSIVE FECHADURA DE SOBREPOR BRASIL OU SIMILAR E ASSENTAMENTO.</t>
  </si>
  <si>
    <t>EMLURB -18        09.02.020</t>
  </si>
  <si>
    <t>KIT DE PORTA DE MADEIRA PARA PINTURA, SEMI-OCA (LEVE OU MÉDIA), PADRÃO MÉDIO, 80X210CM, ESPESSURA DE 3,5CM, ITENS INCLUSOS: DOBRADIÇAS, MONTAGEM E INSTALAÇÃO DO BATENTE, FECHADURA COM EXECUÇÃO DO FURO - FORNECIMENTO E INSTALAÇÃO. AF_08/2015</t>
  </si>
  <si>
    <t>SINAPI/19  90843</t>
  </si>
  <si>
    <t>COBOGO DE CONCRETO (ELEMENTO VAZADO), 7X50X50CM, ASSENTADO COM ARGAMASSA TRACO 1:4 (CIMENTO E AREIA)</t>
  </si>
  <si>
    <t>SINAPI/19    73937/001</t>
  </si>
  <si>
    <t>REVESTIMENTO CERÂMICO PARA PAREDES INTERNAS COM PLACAS TIPO ESMALTADA  EXTRA DE DIMENSÕES 20X20 CM APLICADAS EM AMBIENTES DE ÁREA MAIOR QUE 5
 M² NA ALTURA INTEIRA DAS PAREDES. AF_06/2014</t>
  </si>
  <si>
    <t xml:space="preserve">SINAPI/19   87265 </t>
  </si>
  <si>
    <t xml:space="preserve"> REVESTIMENTO CERÂMICO PARA PAREDES INTERNAS COM PLACAS TIPO ESMALTADA  EXTRA DE DIMENSÕES 20X20 CM APLICADAS EM AMBIENTES DE ÁREA MAIOR QUE 5  M² A MEIA ALTURA DAS PAREDES. AF_06/2014
 </t>
  </si>
  <si>
    <t>SINAPI/19   87267</t>
  </si>
  <si>
    <t>SINAPI/19   87248</t>
  </si>
  <si>
    <t>SINAPI/19   94569</t>
  </si>
  <si>
    <t>COMPOSIÇÃO 03</t>
  </si>
  <si>
    <t>5.8</t>
  </si>
  <si>
    <t xml:space="preserve"> SINAPI/19        87532 </t>
  </si>
  <si>
    <t>EMBOÇO, PARA RECEBIMENTO DE CERÂMICA, EM ARGAMASSA TRAÇO 1:2:8, PREPARO MANUAL, APLICADO MANUALMENTE EM FACES INTERNAS DE PAREDES, PARA AMBIENTE COM ÁREA ENTRE 5M2 E 10M2, ESPESSURA DE 20MM, COM EXECUÇÃO DE TALISCAS. AF_06/2014</t>
  </si>
  <si>
    <t>ALVENARIA E FUNDAÇÕES</t>
  </si>
  <si>
    <t>3.4</t>
  </si>
  <si>
    <t>3.6</t>
  </si>
  <si>
    <t>3.7</t>
  </si>
  <si>
    <t>3.8</t>
  </si>
  <si>
    <t>SINAPI/19         96385</t>
  </si>
  <si>
    <t>EXECUÇÃO E COMPACTAÇÃO DE ATERRO COM SOLO PREDOMINANTEMENTE ARGILOSO - EXCLUSIVE ESCAVAÇÃO, CARGA E TRANSPORTE E SOLO. AF_09/2017</t>
  </si>
  <si>
    <t>PONTO DE CONSUMO TERMINAL DE ÁGUA FRIA (SUBRAMAL) COM TUBULAÇÃO DE PVC , DN 25 MM, INSTALADO EM RAMAL DE ÁGUA, INCLUSOS RASGO E CHUMBAMENTO EM ALVENARIA. AF_12/2014</t>
  </si>
  <si>
    <t>PONTO DE ESGOTO PARA PIA OU LAVANDARIA,INCLUSIVE TUBULACOES E CONEXOES EM PVC RIGIDO SOLDAVEIS , ATE A COLUNA OU O SUB-COLETOR.</t>
  </si>
  <si>
    <t>SINAPI/19      95472</t>
  </si>
  <si>
    <t>VASO SANITARIO SIFONADO CONVENCIONAL PARA PCD SEM FURO FRONTAL COM LOUÇA BRANCA SEM ASSENTO, INCLUSO CONJUNTO DE LIGAÇÃO PARA BACIA SANITÁRIA AJUSTÁVEL - FORNECIMENTO E INSTALAÇÃO. AF_10/201</t>
  </si>
  <si>
    <t>SINAPI/19  00007608</t>
  </si>
  <si>
    <t>CHUVEIRO PLASTICO BRANCO SIMPLES 5 '' PARA ACOPLAR EM HASTE 1/2 ", AGUA FRIA</t>
  </si>
  <si>
    <t>FITA VEDA ROSCA EM ROLOS DE 18 MM X 50 M (L X C)</t>
  </si>
  <si>
    <t>SINAPI/19   00003148</t>
  </si>
  <si>
    <t>SERVENTE COM ENCARGOS COMPLEMENTARES</t>
  </si>
  <si>
    <t>SINAPI/19   00088316</t>
  </si>
  <si>
    <t>COMPOSIÇÃO 04</t>
  </si>
  <si>
    <t xml:space="preserve">CHUVEIRO PLASTICO BRANCO SIMPLES </t>
  </si>
  <si>
    <t>SINAPI/19   93137</t>
  </si>
  <si>
    <t>PONTO DE ILUMINAÇÃO RESIDENCIAL INCLUINDO INTERRUPTOR SIMPLES (2 MÓDULOS), CAIXA ELÉTRICA, ELETRODUTO, CABO, RASGO, QUEBRA E CHUMBAMENTO (EXCLUINDO LUMINÁRIA E LÂMPADA). AF_01/2016</t>
  </si>
  <si>
    <t xml:space="preserve">SINAPI/19   93138 </t>
  </si>
  <si>
    <t>PONTO DE ILUMINAÇÃO RESIDENCIAL INCLUINDO INTERRUPTOR PARALELO, CAIXA ELÉTRICA, ELETRODUTO, CABO, RASGO, QUEBRA E CHUMBAMENTO (EXCLUINDO LUMINÁRIA E LÂMPADA). AF_01/201</t>
  </si>
  <si>
    <t>JANELA DE ALUMÍNIO MAXIMAR, FIXAÇÃO COM PARAFUSO SOBRE CONTRAMARCO (E XCLUSIVE CONTRAMARCO), COM VIDROS, PADRONIZADA. AF_07/2016</t>
  </si>
  <si>
    <t xml:space="preserve">OBJETO: CONSTRUÇÃO E REFORMA DO PSF DE CATUAMA   </t>
  </si>
  <si>
    <t>LOCAL: CATUAMA, GOIANA/PE</t>
  </si>
  <si>
    <t>SINAPI/2019  97628</t>
  </si>
  <si>
    <t xml:space="preserve">DEMOLIÇÃO DE LAJES, DE FORMA MANUAL, SEM REAPROVEITAMENTO. AF_12/2017 </t>
  </si>
  <si>
    <t xml:space="preserve"> PORTA DE MADEIRA PARA PINTURA, SEMI-OCA (LEVE OU MÉDIA), 90X210CM, ESPESSURA DE 3,5CM, INCLUSO DOBRADIÇAS - FORNECIMENTO E INSTALAÇÃO. AF_08/2015</t>
  </si>
  <si>
    <t>SINAPI/2019 90823</t>
  </si>
  <si>
    <t>EMLURB -18 09.02.042</t>
  </si>
  <si>
    <t>PORTAO SIMPLES EM FERRO COM VAROES DE 1/2",   ESPAC=10CM E ACABAMENTO EM BARRA  CHATA  DE   1" X 1/4",INCLUSIVE FERROLHO E ASSENTAMENTO.</t>
  </si>
  <si>
    <t>EMLURB 17.01.142</t>
  </si>
  <si>
    <t>PASSEIO EM LAJOTA DE CONCRETO ANTIDERRAPANTE   30X30CM, TATIL ALERTA E DIRECIONAL, NATURAL,   APLICADO SOBRE LASTRO DE CONCRETO JA PRONTO</t>
  </si>
  <si>
    <t xml:space="preserve"> LAJE PRE-MOLD BETA 16 P/3,5KN/M2 VAO 5,2M INCL VIGOTAS TIJOLOS ARMADURA NEGATIVA CAPEAMENTO 3CM CONCRETO 15MPA ESCORAMENTO MATERIAL E MAO  DE OBRA</t>
  </si>
  <si>
    <t xml:space="preserve">SINAPI/19 74141/003 </t>
  </si>
  <si>
    <t xml:space="preserve"> TRAMA DE MADEIRA COMPOSTA POR TERÇAS PARA TELHADOS DE ATÉ 2 ÁGUAS PARA  TELHA ONDULADA DE FIBROCIMENTO, METÁLICA, PLÁSTICA OU TERMOACÚSTICA, INCLUSO TRANSPORTE VERTICAL. AF_07/2019</t>
  </si>
  <si>
    <t>SINAPI/ 19   92543</t>
  </si>
  <si>
    <t xml:space="preserve"> TORNEIRA PLÁSTICA 3/4" PARA TANQUE - FORNECIMENTO E INSTALAÇÃO. AF_12/2013</t>
  </si>
  <si>
    <t>SINAPI/19   93396</t>
  </si>
  <si>
    <t xml:space="preserve"> BANCADA GRANITO CINZA POLIDO 0,50 X 0,60M, INCL. CUBA DE EMBUTIR OVAL  LOUÇA BRANCA 35 X 50CM, VÁLVULA METAL CROMADO, SIFÃO FLEXÍVEL PVC, ENG ATE 30CM FLEXÍVEL PLÁSTICO E TORNEIRA CROMADA DE MESA, PADRÃO POPULAR  - FORNEC. E INSTALAÇÃO. AF_12/2013</t>
  </si>
  <si>
    <t>SINAPI/19  93441</t>
  </si>
  <si>
    <t xml:space="preserve"> BANCADA DE GRANITO CINZA POLIDO 150 X 60 CM, COM CUBA DE EMBUTIR DE AÇ O INOXIDÁVEL MÉDIA, VÁLVULA AMERICANA EM METAL CROMADO, SIFÃO FLEXÍVEL  EM PVC, ENGATE FLEXÍVEL 30 CM, TORNEIRA CROMADA LONGA DE PAREDE, 1/2 OU 3/4, PARA PIA DE COZINHA, PADRÃO POPULAR- FORNEC. E INSTAL. AF_12/2 013</t>
  </si>
  <si>
    <t>8.19</t>
  </si>
  <si>
    <t>LAVATÓRIO LOUÇA BRANCA COM COLUNA, *44 X 35,5* CM, PADRÃO POPULAR, INC LUSO SIFÃO FLEXÍVEL EM PVC, VÁLVULA E ENGATE FLEXÍVEL 30CM EM PLÁSTICO  E COM TORNEIRA CROMADA PADRÃO POPULAR - FORNECIMENTO E INSTALAÇÃO. AF _12/2013</t>
  </si>
  <si>
    <t>SINAPI/19   86939</t>
  </si>
  <si>
    <t>8.20</t>
  </si>
  <si>
    <t xml:space="preserve"> LAVATÓRIO LOUÇA BRANCA SUSPENSO, 29,5 X 39CM OU EQUIVALENTE, PADRÃO POPULAR, INCLUSO SIFÃO TIPO GARRAFA EM PVC, VÁLVULA E ENGATE FLEXÍVEL 30  CM EM PLÁSTICO E TORNEIRA CROMADA DE MESA, PADRÃO POPULAR - FORNECIMEN TO E INSTALAÇÃO. AF_12/2013</t>
  </si>
  <si>
    <t>SINAPI/2019  86942</t>
  </si>
  <si>
    <t xml:space="preserve"> TANQUE DE MÁRMORE SINTÉTICO SUSPENSO, 22L OU EQUIVALENTE - FORNECIMENT O E INSTALAÇÃO. AF_12/2013 </t>
  </si>
  <si>
    <t>SINAPI/2019  86876</t>
  </si>
  <si>
    <t>PONTO DE ESGOTO PARA BACIA SANITARIA, IN-   CLUSIVE TUBULACOES E CONEXOES EM PVC RIGI   DO SOLDAVEIS, ATE A COLUNA OU O SUB-COLE-   TOR</t>
  </si>
  <si>
    <t>EMLURB - 19.01.010</t>
  </si>
  <si>
    <t>EMLURB -18 15.02.060</t>
  </si>
  <si>
    <t>EMLURB - 18 19.07.031</t>
  </si>
  <si>
    <t>CJ</t>
  </si>
  <si>
    <t>FORNECIMENTO E ASSENTAMENTO DE  CUBA  SIMPLES   DE ACO INOXIDAVEL, MEKAL OU SIMILAR, NAS  DI-   MENSOES 0.40 X 0,34 X 0,15 M, INCLUSIVE ACES-   SORIOS CORRESPONDENTES.</t>
  </si>
  <si>
    <t>EMLURB - 18 19.07.100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</si>
  <si>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</si>
  <si>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</si>
  <si>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</si>
  <si>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</si>
  <si>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</si>
  <si>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</si>
  <si>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</si>
  <si>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</si>
  <si>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</si>
  <si>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 xml:space="preserve"> ESCAVAÇÃO MANUAL DE VALA PARA VIGA BALDRAME, SEM PREVISÃO DE FÔRMA. AF _06/2017 </t>
  </si>
  <si>
    <t>ESCAVAÇÃO MANUAL PARA BLOCO DE COROAMENTO OU SAPATA, SEM PREVISÃO DE FÔRMA. AF_06/2017</t>
  </si>
  <si>
    <t>SINAPI/19   96522</t>
  </si>
  <si>
    <t>SINAPI/19   96526</t>
  </si>
  <si>
    <t xml:space="preserve"> CONCRETAGEM DE BLOCOS DE COROAMENTO E VIGAS BALDRAME, FCK 30 MPA, COM  USO DE JERICA  LANÇAMENTO, ADENSAMENTO E ACABAMENTO. AF_06/2017</t>
  </si>
  <si>
    <t>SINAPI/19  96555</t>
  </si>
  <si>
    <t>3.5</t>
  </si>
  <si>
    <t>3.9</t>
  </si>
  <si>
    <t>SINAPI/19   97637</t>
  </si>
  <si>
    <t>REMOÇÃO DE TAPUME/ CHAPAS METÁLICAS E DE MADEIRA, DE FORMA MANUAL, SEM REAPROVEITAMENTO. AF_12/201</t>
  </si>
  <si>
    <t>SINAPI/19  96530</t>
  </si>
  <si>
    <t>9.2</t>
  </si>
  <si>
    <t>COMPOSIÇÃO 05</t>
  </si>
  <si>
    <t>CAIXA DE PROTECAO PARA 1 MEDIDOR TRIFASICO, EM CHAPA DE ACO 20 USG (PADRAO DA CONCESSIONARIA LOCAL)</t>
  </si>
  <si>
    <t>SINAPI/19   96986</t>
  </si>
  <si>
    <t>HASTE DE ATERRAMENTO 3/4 PARA SPDA - FORNECIMENTO E INSTALAÇÃO. AF_12/2016</t>
  </si>
  <si>
    <t>SINAPI/19   97887</t>
  </si>
  <si>
    <t>CAIXA ENTERRADA ELÉTRICA RETANGULAR, EM ALVENARIA COM TIJOLOS CERÂMICOS MACIÇOS, FUNDO COM BRITA, DIMENSÕES INTERNAS: 0,4X0,4X0,4 M. AF_05/2018</t>
  </si>
  <si>
    <t>9.10</t>
  </si>
  <si>
    <t>9.11</t>
  </si>
  <si>
    <t>SINAPI/19   93655</t>
  </si>
  <si>
    <t>DISJUNTOR MONOPOLAR TIPO DIN, CORRENTE NOMINAL DE 20A - FORNECIMENTO E INSTALAÇÃO. AF_04/2016</t>
  </si>
  <si>
    <t>9.12</t>
  </si>
  <si>
    <t>SINAPI/19   93657</t>
  </si>
  <si>
    <t>DISJUNTOR MONOPOLAR TIPO DIN, CORRENTE NOMINAL DE 32A - FORNECIMENTO E INSTALAÇÃO. AF_04/2016</t>
  </si>
  <si>
    <t>9.13</t>
  </si>
  <si>
    <t>9.14</t>
  </si>
  <si>
    <t>9.15</t>
  </si>
  <si>
    <t>SINAPI/19   91930</t>
  </si>
  <si>
    <t>CABO DE COBRE FLEXÍVEL ISOLADO, 6 MM², ANTI-CHAMA 450/750 V, PARA CIRCUITOS TERMINAIS - FORNECIMENTO E INSTALAÇÃO. AF_12/201</t>
  </si>
  <si>
    <t>9.16</t>
  </si>
  <si>
    <t>SINAPI/19   91932</t>
  </si>
  <si>
    <t>CABO DE COBRE FLEXÍVEL ISOLADO, 10 MM², ANTI-CHAMA 450/750 V, PARA CIR M CR 11,13
CUITOS TERMINAIS - FORNECIMENTO E INSTALAÇÃO. AF_12/2015</t>
  </si>
  <si>
    <t>9.17</t>
  </si>
  <si>
    <t>SINAPI/19   93143</t>
  </si>
  <si>
    <t>PONTO DE TOMADA RESIDENCIAL INCLUINDO TOMADA 20A/250V, CAIXA ELÉTRICA, ELETRODUTO, CABO, RASGO, QUEBRA E CHUMBAMENTO. AF_01/2016</t>
  </si>
  <si>
    <t>9.18</t>
  </si>
  <si>
    <t>COMPOSIÇÃO 06</t>
  </si>
  <si>
    <t>PONTO DE TOMADA ALTA RESIDENCIAL INCLUINDO TOMADA 20A/250V, CAIXA ELÉTRICA, ELETRODUTO, CABO, RASGO, QUEBRA E CHUMBAMENTO. AF_01/2016</t>
  </si>
  <si>
    <t>9.19</t>
  </si>
  <si>
    <t>PONTO DE TOMADA BAIXA RESIDENCIAL INCLUINDO TOMADA 20A/250V, CAIXA ELÉTRICA, ELETRODUTO, CABO, RASGO, QUEBRA E CHUMBAMENTO. AF_01/2016</t>
  </si>
  <si>
    <t>9.20</t>
  </si>
  <si>
    <t>SINAPI/19   93128</t>
  </si>
  <si>
    <t>PONTO DE ILUMINAÇÃO RESIDENCIAL INCLUINDO INTERRUPTOR SIMPLES, CAIXA ELÉTRICA, ELETRODUTO, CABO, RASGO, QUEBRA E CHUMBAMENTO (EXCLUINDO LUMINÁRIA E LÂMPADA). AF_01/2016</t>
  </si>
  <si>
    <t>9.21</t>
  </si>
  <si>
    <t>9.22</t>
  </si>
  <si>
    <t>9.23</t>
  </si>
  <si>
    <t>9.24</t>
  </si>
  <si>
    <t xml:space="preserve">SINAPI/19    93009 </t>
  </si>
  <si>
    <t>ELETRODUTO RÍGIDO ROSCÁVEL, PVC, DN 60 MM (2") - FORNECIMENTO E INSTALAÇÃO. AF_12/2015</t>
  </si>
  <si>
    <t xml:space="preserve">SINAPI/19    93020 </t>
  </si>
  <si>
    <t>CURVA 90 GRAUS PARA ELETRODUTO, PVC, ROSCÁVEL, DN 60 MM (2") - FORNECIMENTO E INSTALAÇÃO. AF_12/2015</t>
  </si>
  <si>
    <t>SINAPI/19    93014</t>
  </si>
  <si>
    <t>LUVA PARA ELETRODUTO, PVC, ROSCÁVEL, DN 60 MM (2") - FORNECIMENTO E INSTALAÇÃO. AF_12/2015</t>
  </si>
  <si>
    <t>SINAPI/19    97668</t>
  </si>
  <si>
    <t>ELETRODUTO FLEXÍVEL CORRUGADO, PEAD, DN 63 (2") - FORNECIMENTO E INSTALAÇÃO. AF_04/2016</t>
  </si>
  <si>
    <t>SINAPI/19   97592</t>
  </si>
  <si>
    <t>LUMINÁRIA TIPO PLAFON, DE SOBREPOR, COM 1 LÂMPADA LED - FORNECIMENTO E INSTALAÇÃO. AF_11/201</t>
  </si>
  <si>
    <t xml:space="preserve">TABELA DE REFERÊNCIA: EMLURB JULHO 2018/SINAPI DESONERADA AGOSTO 2019. </t>
  </si>
  <si>
    <t>PREÇO UNIT</t>
  </si>
  <si>
    <t>SINAPI/19  00000367</t>
  </si>
  <si>
    <t>AREIA GROSSA - POSTO JAZIDA/FORNECEDOR (RETIRADO NA JAZIDA, SEM TRANSPORTE)</t>
  </si>
  <si>
    <t>0,0110000</t>
  </si>
  <si>
    <t>SINAPI/19  00001379</t>
  </si>
  <si>
    <t>CIMENTO PORTLAND COMPOSTO CP II-32</t>
  </si>
  <si>
    <t>KG</t>
  </si>
  <si>
    <t>4,8600000</t>
  </si>
  <si>
    <t xml:space="preserve">SINAPI/19  00039682 </t>
  </si>
  <si>
    <t>UN</t>
  </si>
  <si>
    <t>1,0000000</t>
  </si>
  <si>
    <t>SINAPI/19  00088309</t>
  </si>
  <si>
    <t>PEDREIRO COM ENCARGOS COMPLEMENTARES</t>
  </si>
  <si>
    <t>1,3400000</t>
  </si>
  <si>
    <t>SINAPI/19  00088316</t>
  </si>
  <si>
    <t>SINAPI/19  90447</t>
  </si>
  <si>
    <t>RASGO EM ALVENARIA PARA ELETRODUTOS COM DIAMETROS MENORES OU IGUAIS A 40 MM. AF_05/2015</t>
  </si>
  <si>
    <t>2,2000000</t>
  </si>
  <si>
    <t>SINAPI/19  90456</t>
  </si>
  <si>
    <t>QUEBRA EM ALVENARIA PARA INSTALAÇÃO DE CAIXA DE TOMADA (4X4 OU 4X2). AF_05/2015</t>
  </si>
  <si>
    <t>SINAPI/19  90466</t>
  </si>
  <si>
    <t>CHUMBAMENTO LINEAR EM ALVENARIA PARA RAMAIS/DISTRIBUIÇÃO COM DIÂMETROS MENORES OU IGUAIS A 40 MM. AF_05/2015</t>
  </si>
  <si>
    <t>SINAPI/19  91842</t>
  </si>
  <si>
    <t>ELETRODUTO FLEXÍVEL CORRUGADO, PVC, DN 20 MM (1/2"), PARA CIRCUITOS TERMINAIS, INSTALADO EM LAJE - FORNECIMENTO E INSTALAÇÃO. AF_12/2015</t>
  </si>
  <si>
    <t>2,0000000</t>
  </si>
  <si>
    <t>SINAPI/19  91852</t>
  </si>
  <si>
    <t>ELETRODUTO FLEXÍVEL CORRUGADO, PVC, DN 20 MM (1/2"), PARA CIRCUITOS TERMINAIS, INSTALADO EM PAREDE - FORNECIMENTO E INSTALAÇÃO. AF_12/2015</t>
  </si>
  <si>
    <t>SINAPI/19  91926</t>
  </si>
  <si>
    <t>CABO DE COBRE FLEXÍVEL ISOLADO, 2,5 MM², ANTI-CHAMA 450/750 V, PARA CIRCUITOS TERMINAIS - FORNECIMENTO E INSTALAÇÃO. AF_12/2015</t>
  </si>
  <si>
    <t>12,6000000</t>
  </si>
  <si>
    <t>SINAPI/19  91937</t>
  </si>
  <si>
    <t>CAIXA OCTOGONAL 3" X 3", PVC, INSTALADA EM LAJE - FORNECIMENTO E INSTALAÇÃO. AF_12/2015</t>
  </si>
  <si>
    <t>0,3750000</t>
  </si>
  <si>
    <t>SINAPI/19  91940</t>
  </si>
  <si>
    <t>CAIXA RETANGULAR 4" X 2" MÉDIA (1,30 M DO PISO), PVC, INSTALADA EM PAREDE - FORNECIMENTO E INSTALAÇÃO. AF_12/2015</t>
  </si>
  <si>
    <t>SINAPI/19  91993</t>
  </si>
  <si>
    <t>TOMADA ALTA DE EMBUTIR (1 MÓDULO), 2P+T 20 A, INCLUINDO SUPORTE E PLACA - FORNECIMENTO E INSTALAÇÃO. AF_12/2015</t>
  </si>
  <si>
    <t xml:space="preserve">SINAPI/19  92001 </t>
  </si>
  <si>
    <t>TOMADA BAIXA DE EMBUTIR (1 MÓDULO), 2P+T 20 A, INCLUINDO SUPORTE E PLACA - FORNECIMENTO E INSTALAÇÃO. AF_12/2015</t>
  </si>
  <si>
    <t xml:space="preserve">EMLURB -18  03.03.040 </t>
  </si>
  <si>
    <t>FORNECIMENTO E ASSENTAMENTO DE TAPUME EM CHAPAS DE MADEIRA COMPENSADA DE 6 MM.</t>
  </si>
  <si>
    <t>2.10</t>
  </si>
  <si>
    <t>FABRICAÇÃO, MONTAGEM E DESMONTAGEM DE FÔRMA PARA VIGA BALDRAME, EM MADEIRA SERRADA, E=25 MM, 1 UTILIZAÇÃO. AF_06/2017</t>
  </si>
  <si>
    <t xml:space="preserve"> REVESTIMENTO CERÂMICO PARA PISO COM PLACAS TIPO ESMALTADA EXTRA DE DIMENSÕES 35X35 CM APLICADA EM AMBIENTES DE ÁREA MAIOR QUE 10 M2. AF_06/2014 </t>
  </si>
  <si>
    <t>SINAPI/19     94228</t>
  </si>
  <si>
    <t>CALHA EM CHAPA DE AÇO GALVANIZADO NÚMERO 24, DESENVOLVIMENTO DE 50 CM, INCLUSO TRANSPORTE VERTICAL. AF_07/2019</t>
  </si>
  <si>
    <t>SINAPI/19     94231</t>
  </si>
  <si>
    <t>RUFO EM CHAPA DE AÇO GALVANIZADO NÚMERO 24, CORTE DE 25 CM, INCLUSO TRANSPORTE VERTICAL. AF_07/2019</t>
  </si>
  <si>
    <t>SINAPI/19    86916</t>
  </si>
  <si>
    <t xml:space="preserve">FORNECIMENTO DE BALCAO EM GRANITO NATURAL POLIDO CINZA ANDORINHA, COM 2CM DE ESPESSURA,IN   CLUSIVE CORTE PARA DUAS CUBAS, TRANSPORTE, MONTAGEM E ASSENTAMENTO. </t>
  </si>
  <si>
    <t>FORNECIMENTO E ASSENTAMENTO DE CUBA DE EMBUTIR, OVAL, DIM 42X32,5CM, DE LOUCA BRANCA,CELITE OU SIMILAR, INCLUSIVE ACESSORIOS CORRESPONDENTES.</t>
  </si>
  <si>
    <t>8.30</t>
  </si>
  <si>
    <t>SINAPI/2019  95545</t>
  </si>
  <si>
    <t>SABONETEIRA DE PAREDE EM METAL CROMADO, INCLUSO FIXAÇÃO. AF_10/2016</t>
  </si>
  <si>
    <t>8.31</t>
  </si>
  <si>
    <t>SINAPI/2019  95543</t>
  </si>
  <si>
    <t>PORTA TOALHA BANHO EM METAL CROMADO, TIPO BARRA, INCLUSO FIXAÇÃO. AF_10/2016</t>
  </si>
  <si>
    <t>8.32</t>
  </si>
  <si>
    <t>SINAPI/2019  95544</t>
  </si>
  <si>
    <t>PAPELEIRA DE PAREDE EM METAL CROMADO SEM TAMPA, INCLUSO FIXAÇÃO. AF_10/2016</t>
  </si>
  <si>
    <t>EMLURB - 18 18.09.030</t>
  </si>
  <si>
    <t xml:space="preserve">FORNECIMENTO E ASSENTAMENTO DE CAIXA PARA MEDICAO TRIFASICA E CAIXA PARA DISJUNTOR TRIFASICO DE POLICARBONATO E NORYL CINZA, INCLUSIVE BUCHAS PLASTICAS E PARAFUSOS PARA INSTALACAO DAS CAIXAS EM PAREDE (PADRAO CELPE) SEM DISJUNTOR. </t>
  </si>
  <si>
    <t>EMLURB - 18 18.20.030</t>
  </si>
  <si>
    <t xml:space="preserve">DISJUNTOR TRIPOLAR TERMOMAGNETICO ATE 50A, 380V, PIAL OU SIMILAR, INCLUSIVE INSTALACAO EM QUADRO DE DISTRIBUICAO. </t>
  </si>
  <si>
    <t>COMPOSIÇÃO 07</t>
  </si>
  <si>
    <t>9.25</t>
  </si>
  <si>
    <t>150 DIAS</t>
  </si>
  <si>
    <t>180 DIAS</t>
  </si>
  <si>
    <t>DIAS ÚTEIS POR MÊS</t>
  </si>
  <si>
    <t>MESES</t>
  </si>
  <si>
    <t>HORAS/DIA</t>
  </si>
  <si>
    <t>SINAPI/19  90776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</si>
  <si>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</si>
  <si>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10.0</t>
  </si>
  <si>
    <t>10.1</t>
  </si>
  <si>
    <t>10.2</t>
  </si>
  <si>
    <t>SERVIÇOS FINAIS</t>
  </si>
  <si>
    <t>LIMPEZA GERAL</t>
  </si>
  <si>
    <t>SEINFRA 026.1 - 
C1628</t>
  </si>
  <si>
    <t>AS BUILT</t>
  </si>
  <si>
    <t>SINAPI/19 90773</t>
  </si>
  <si>
    <t>DESENHISTA COPISTA COM ENCARGOS COMPLEMENTARES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</si>
</sst>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dd/mm/yy"/>
    <numFmt numFmtId="165" formatCode="&quot;R$&quot;\ #,##0.00"/>
    <numFmt numFmtId="166" formatCode="&quot;R$ &quot;#,##0.00"/>
    <numFmt numFmtId="167" formatCode="_(* #,##0.00_);_(* \(#,##0.00\);_(* &quot;-&quot;??_);_(@_)"/>
    <numFmt numFmtId="168" formatCode="#,##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color rgb="FF000000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0"/>
      <name val="Arial"/>
      <family val="2"/>
    </font>
    <font>
      <b/>
      <sz val="24"/>
      <color theme="1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31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397">
    <xf numFmtId="0" fontId="0" fillId="0" borderId="0" xfId="0"/>
    <xf numFmtId="43" fontId="6" fillId="3" borderId="10" xfId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3" fontId="6" fillId="0" borderId="10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" fontId="7" fillId="3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8" fillId="6" borderId="10" xfId="0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164" fontId="8" fillId="7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164" fontId="8" fillId="8" borderId="10" xfId="0" applyNumberFormat="1" applyFont="1" applyFill="1" applyBorder="1" applyAlignment="1">
      <alignment horizontal="center" vertical="center" wrapText="1"/>
    </xf>
    <xf numFmtId="0" fontId="8" fillId="8" borderId="10" xfId="0" applyNumberFormat="1" applyFont="1" applyFill="1" applyBorder="1" applyAlignment="1">
      <alignment horizontal="center" vertical="center" wrapText="1"/>
    </xf>
    <xf numFmtId="0" fontId="8" fillId="7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" fontId="9" fillId="3" borderId="10" xfId="0" applyNumberFormat="1" applyFont="1" applyFill="1" applyBorder="1" applyAlignment="1">
      <alignment horizontal="center" vertical="center"/>
    </xf>
    <xf numFmtId="43" fontId="6" fillId="2" borderId="10" xfId="1" applyNumberFormat="1" applyFont="1" applyFill="1" applyBorder="1" applyAlignment="1">
      <alignment horizontal="center" vertical="center" wrapText="1"/>
    </xf>
    <xf numFmtId="0" fontId="9" fillId="2" borderId="10" xfId="4" applyNumberFormat="1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6" fillId="3" borderId="10" xfId="1" applyNumberFormat="1" applyFont="1" applyFill="1" applyBorder="1" applyAlignment="1">
      <alignment horizontal="center" vertical="center" wrapText="1"/>
    </xf>
    <xf numFmtId="4" fontId="6" fillId="2" borderId="10" xfId="1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30" xfId="0" applyFill="1" applyBorder="1"/>
    <xf numFmtId="0" fontId="14" fillId="2" borderId="0" xfId="0" applyFont="1" applyFill="1" applyBorder="1" applyAlignment="1">
      <alignment vertical="center"/>
    </xf>
    <xf numFmtId="0" fontId="0" fillId="2" borderId="32" xfId="0" applyFill="1" applyBorder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/>
    <xf numFmtId="0" fontId="0" fillId="2" borderId="34" xfId="0" applyFill="1" applyBorder="1"/>
    <xf numFmtId="0" fontId="15" fillId="2" borderId="0" xfId="0" applyFont="1" applyFill="1" applyBorder="1" applyAlignment="1">
      <alignment vertical="top"/>
    </xf>
    <xf numFmtId="0" fontId="0" fillId="2" borderId="0" xfId="0" applyFill="1" applyBorder="1"/>
    <xf numFmtId="0" fontId="18" fillId="2" borderId="10" xfId="7" applyFont="1" applyFill="1" applyBorder="1" applyAlignment="1">
      <alignment horizontal="center" vertical="center" wrapText="1"/>
    </xf>
    <xf numFmtId="4" fontId="18" fillId="2" borderId="10" xfId="7" applyNumberFormat="1" applyFont="1" applyFill="1" applyBorder="1" applyAlignment="1">
      <alignment horizontal="center" vertical="center"/>
    </xf>
    <xf numFmtId="4" fontId="20" fillId="2" borderId="10" xfId="7" applyNumberFormat="1" applyFont="1" applyFill="1" applyBorder="1" applyAlignment="1">
      <alignment horizontal="center" vertical="center"/>
    </xf>
    <xf numFmtId="0" fontId="20" fillId="2" borderId="0" xfId="7" applyFont="1" applyFill="1" applyBorder="1" applyAlignment="1">
      <alignment horizontal="center" vertical="center" wrapText="1"/>
    </xf>
    <xf numFmtId="4" fontId="18" fillId="0" borderId="10" xfId="7" applyNumberFormat="1" applyFont="1" applyFill="1" applyBorder="1" applyAlignment="1">
      <alignment horizontal="center" vertical="center"/>
    </xf>
    <xf numFmtId="164" fontId="23" fillId="7" borderId="10" xfId="0" applyNumberFormat="1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/>
    </xf>
    <xf numFmtId="4" fontId="24" fillId="0" borderId="10" xfId="7" applyNumberFormat="1" applyFont="1" applyFill="1" applyBorder="1" applyAlignment="1">
      <alignment horizontal="center" vertical="center"/>
    </xf>
    <xf numFmtId="0" fontId="26" fillId="0" borderId="10" xfId="4" applyFont="1" applyBorder="1" applyAlignment="1">
      <alignment horizontal="center" vertical="top" wrapText="1"/>
    </xf>
    <xf numFmtId="165" fontId="0" fillId="2" borderId="10" xfId="0" applyNumberFormat="1" applyFont="1" applyFill="1" applyBorder="1" applyAlignment="1">
      <alignment horizontal="center"/>
    </xf>
    <xf numFmtId="165" fontId="0" fillId="0" borderId="0" xfId="0" applyNumberFormat="1"/>
    <xf numFmtId="0" fontId="26" fillId="0" borderId="10" xfId="4" applyFont="1" applyFill="1" applyBorder="1" applyAlignment="1">
      <alignment horizontal="center"/>
    </xf>
    <xf numFmtId="0" fontId="26" fillId="0" borderId="10" xfId="4" applyFont="1" applyFill="1" applyBorder="1" applyAlignment="1">
      <alignment horizontal="center" wrapText="1"/>
    </xf>
    <xf numFmtId="0" fontId="26" fillId="0" borderId="10" xfId="4" applyFont="1" applyFill="1" applyBorder="1" applyAlignment="1">
      <alignment horizontal="justify" wrapText="1"/>
    </xf>
    <xf numFmtId="10" fontId="27" fillId="0" borderId="10" xfId="6" applyNumberFormat="1" applyFont="1" applyBorder="1" applyAlignment="1">
      <alignment horizontal="center"/>
    </xf>
    <xf numFmtId="10" fontId="27" fillId="0" borderId="10" xfId="6" applyNumberFormat="1" applyFont="1" applyFill="1" applyBorder="1" applyAlignment="1">
      <alignment horizontal="center"/>
    </xf>
    <xf numFmtId="0" fontId="26" fillId="10" borderId="10" xfId="4" applyFont="1" applyFill="1" applyBorder="1" applyAlignment="1">
      <alignment horizontal="center" vertical="center"/>
    </xf>
    <xf numFmtId="0" fontId="27" fillId="3" borderId="10" xfId="4" applyFont="1" applyFill="1" applyBorder="1" applyAlignment="1">
      <alignment horizontal="center"/>
    </xf>
    <xf numFmtId="166" fontId="0" fillId="0" borderId="0" xfId="0" applyNumberFormat="1"/>
    <xf numFmtId="0" fontId="26" fillId="10" borderId="10" xfId="4" applyFont="1" applyFill="1" applyBorder="1" applyAlignment="1">
      <alignment horizontal="center"/>
    </xf>
    <xf numFmtId="0" fontId="26" fillId="10" borderId="10" xfId="4" applyFont="1" applyFill="1" applyBorder="1" applyAlignment="1">
      <alignment horizontal="left" vertical="top" wrapText="1"/>
    </xf>
    <xf numFmtId="166" fontId="26" fillId="0" borderId="10" xfId="4" applyNumberFormat="1" applyFont="1" applyBorder="1" applyAlignment="1">
      <alignment horizontal="center"/>
    </xf>
    <xf numFmtId="2" fontId="27" fillId="3" borderId="10" xfId="4" applyNumberFormat="1" applyFont="1" applyFill="1" applyBorder="1" applyAlignment="1">
      <alignment horizontal="center"/>
    </xf>
    <xf numFmtId="165" fontId="0" fillId="0" borderId="10" xfId="0" applyNumberFormat="1" applyBorder="1"/>
    <xf numFmtId="0" fontId="27" fillId="2" borderId="10" xfId="4" applyFont="1" applyFill="1" applyBorder="1" applyAlignment="1">
      <alignment horizontal="center"/>
    </xf>
    <xf numFmtId="166" fontId="27" fillId="0" borderId="10" xfId="6" applyNumberFormat="1" applyFont="1" applyBorder="1" applyAlignment="1">
      <alignment horizontal="center"/>
    </xf>
    <xf numFmtId="0" fontId="27" fillId="0" borderId="10" xfId="4" applyFont="1" applyBorder="1"/>
    <xf numFmtId="0" fontId="26" fillId="0" borderId="10" xfId="4" applyFont="1" applyBorder="1" applyAlignment="1">
      <alignment horizontal="right" wrapText="1"/>
    </xf>
    <xf numFmtId="2" fontId="26" fillId="0" borderId="10" xfId="4" applyNumberFormat="1" applyFont="1" applyBorder="1" applyAlignment="1">
      <alignment horizontal="center"/>
    </xf>
    <xf numFmtId="165" fontId="5" fillId="2" borderId="0" xfId="0" applyNumberFormat="1" applyFont="1" applyFill="1" applyBorder="1"/>
    <xf numFmtId="0" fontId="26" fillId="0" borderId="11" xfId="4" applyFont="1" applyBorder="1" applyAlignment="1">
      <alignment horizontal="right" wrapText="1"/>
    </xf>
    <xf numFmtId="165" fontId="5" fillId="2" borderId="10" xfId="0" applyNumberFormat="1" applyFont="1" applyFill="1" applyBorder="1"/>
    <xf numFmtId="2" fontId="27" fillId="0" borderId="36" xfId="4" applyNumberFormat="1" applyFont="1" applyBorder="1" applyAlignment="1">
      <alignment horizontal="center" vertical="center"/>
    </xf>
    <xf numFmtId="4" fontId="26" fillId="0" borderId="39" xfId="4" applyNumberFormat="1" applyFont="1" applyBorder="1" applyAlignment="1">
      <alignment horizontal="center" wrapText="1"/>
    </xf>
    <xf numFmtId="4" fontId="28" fillId="2" borderId="30" xfId="0" applyNumberFormat="1" applyFont="1" applyFill="1" applyBorder="1" applyAlignment="1"/>
    <xf numFmtId="4" fontId="28" fillId="2" borderId="31" xfId="0" applyNumberFormat="1" applyFont="1" applyFill="1" applyBorder="1" applyAlignment="1"/>
    <xf numFmtId="4" fontId="21" fillId="2" borderId="0" xfId="0" applyNumberFormat="1" applyFont="1" applyFill="1" applyBorder="1"/>
    <xf numFmtId="4" fontId="28" fillId="2" borderId="32" xfId="0" applyNumberFormat="1" applyFont="1" applyFill="1" applyBorder="1" applyAlignment="1"/>
    <xf numFmtId="4" fontId="28" fillId="2" borderId="0" xfId="0" applyNumberFormat="1" applyFont="1" applyFill="1" applyBorder="1" applyAlignment="1"/>
    <xf numFmtId="0" fontId="0" fillId="2" borderId="32" xfId="0" applyFill="1" applyBorder="1" applyAlignment="1"/>
    <xf numFmtId="0" fontId="0" fillId="2" borderId="0" xfId="0" applyFill="1" applyBorder="1" applyAlignment="1"/>
    <xf numFmtId="0" fontId="0" fillId="2" borderId="35" xfId="0" applyFill="1" applyBorder="1"/>
    <xf numFmtId="0" fontId="0" fillId="2" borderId="36" xfId="0" applyFill="1" applyBorder="1"/>
    <xf numFmtId="0" fontId="0" fillId="2" borderId="33" xfId="0" applyFill="1" applyBorder="1"/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165" fontId="29" fillId="0" borderId="12" xfId="0" applyNumberFormat="1" applyFont="1" applyBorder="1" applyAlignment="1">
      <alignment horizontal="center" vertical="center"/>
    </xf>
    <xf numFmtId="165" fontId="5" fillId="11" borderId="12" xfId="0" applyNumberFormat="1" applyFont="1" applyFill="1" applyBorder="1" applyAlignment="1">
      <alignment horizontal="center" vertical="center"/>
    </xf>
    <xf numFmtId="164" fontId="8" fillId="7" borderId="9" xfId="0" applyNumberFormat="1" applyFont="1" applyFill="1" applyBorder="1" applyAlignment="1">
      <alignment horizontal="center" vertical="center"/>
    </xf>
    <xf numFmtId="0" fontId="30" fillId="0" borderId="0" xfId="0" applyFont="1"/>
    <xf numFmtId="164" fontId="8" fillId="12" borderId="10" xfId="0" applyNumberFormat="1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165" fontId="0" fillId="3" borderId="10" xfId="0" applyNumberFormat="1" applyFill="1" applyBorder="1"/>
    <xf numFmtId="165" fontId="0" fillId="2" borderId="10" xfId="0" applyNumberFormat="1" applyFill="1" applyBorder="1"/>
    <xf numFmtId="0" fontId="11" fillId="2" borderId="10" xfId="0" applyFont="1" applyFill="1" applyBorder="1" applyAlignment="1">
      <alignment horizontal="left" vertical="center" wrapText="1"/>
    </xf>
    <xf numFmtId="0" fontId="5" fillId="10" borderId="10" xfId="4" applyFont="1" applyFill="1" applyBorder="1" applyAlignment="1">
      <alignment vertical="top" wrapText="1"/>
    </xf>
    <xf numFmtId="2" fontId="8" fillId="8" borderId="1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0" fillId="0" borderId="0" xfId="0" applyNumberFormat="1"/>
    <xf numFmtId="0" fontId="11" fillId="3" borderId="10" xfId="0" applyFont="1" applyFill="1" applyBorder="1" applyAlignment="1">
      <alignment horizontal="center" vertical="center" wrapText="1"/>
    </xf>
    <xf numFmtId="4" fontId="7" fillId="9" borderId="1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/>
    </xf>
    <xf numFmtId="2" fontId="5" fillId="8" borderId="0" xfId="0" applyNumberFormat="1" applyFont="1" applyFill="1" applyBorder="1" applyAlignment="1">
      <alignment horizontal="center" vertical="center"/>
    </xf>
    <xf numFmtId="165" fontId="5" fillId="8" borderId="0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0" fillId="6" borderId="9" xfId="0" applyNumberFormat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10" fillId="0" borderId="0" xfId="1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11" fillId="3" borderId="10" xfId="0" applyNumberFormat="1" applyFont="1" applyFill="1" applyBorder="1" applyAlignment="1">
      <alignment horizontal="center" vertical="center"/>
    </xf>
    <xf numFmtId="165" fontId="5" fillId="3" borderId="43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0" fillId="6" borderId="9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9" fontId="27" fillId="0" borderId="37" xfId="4" applyNumberFormat="1" applyFont="1" applyBorder="1" applyAlignment="1">
      <alignment horizontal="center" vertical="center"/>
    </xf>
    <xf numFmtId="4" fontId="28" fillId="2" borderId="1" xfId="0" applyNumberFormat="1" applyFont="1" applyFill="1" applyBorder="1" applyAlignment="1"/>
    <xf numFmtId="4" fontId="28" fillId="2" borderId="2" xfId="0" applyNumberFormat="1" applyFont="1" applyFill="1" applyBorder="1" applyAlignment="1"/>
    <xf numFmtId="4" fontId="28" fillId="2" borderId="4" xfId="0" applyNumberFormat="1" applyFont="1" applyFill="1" applyBorder="1" applyAlignment="1"/>
    <xf numFmtId="0" fontId="7" fillId="9" borderId="10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43" fontId="6" fillId="9" borderId="10" xfId="1" applyNumberFormat="1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20" fillId="2" borderId="10" xfId="7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  <xf numFmtId="0" fontId="20" fillId="2" borderId="10" xfId="7" applyNumberFormat="1" applyFont="1" applyFill="1" applyBorder="1" applyAlignment="1">
      <alignment horizontal="center" vertical="center" wrapText="1"/>
    </xf>
    <xf numFmtId="165" fontId="26" fillId="0" borderId="10" xfId="0" applyNumberFormat="1" applyFont="1" applyBorder="1" applyAlignment="1">
      <alignment horizontal="center" vertical="center"/>
    </xf>
    <xf numFmtId="0" fontId="26" fillId="0" borderId="10" xfId="4" applyFont="1" applyBorder="1" applyAlignment="1">
      <alignment horizontal="center" vertical="center" wrapText="1"/>
    </xf>
    <xf numFmtId="10" fontId="27" fillId="2" borderId="10" xfId="6" applyNumberFormat="1" applyFont="1" applyFill="1" applyBorder="1" applyAlignment="1">
      <alignment horizontal="center"/>
    </xf>
    <xf numFmtId="165" fontId="5" fillId="2" borderId="10" xfId="0" applyNumberFormat="1" applyFont="1" applyFill="1" applyBorder="1" applyAlignment="1">
      <alignment horizontal="right"/>
    </xf>
    <xf numFmtId="0" fontId="5" fillId="0" borderId="10" xfId="4" applyFont="1" applyFill="1" applyBorder="1" applyAlignment="1">
      <alignment horizontal="justify" wrapText="1"/>
    </xf>
    <xf numFmtId="166" fontId="5" fillId="0" borderId="10" xfId="4" applyNumberFormat="1" applyFont="1" applyBorder="1" applyAlignment="1">
      <alignment vertical="top"/>
    </xf>
    <xf numFmtId="166" fontId="5" fillId="0" borderId="10" xfId="4" applyNumberFormat="1" applyFont="1" applyBorder="1" applyAlignment="1">
      <alignment horizontal="center"/>
    </xf>
    <xf numFmtId="166" fontId="5" fillId="0" borderId="10" xfId="4" applyNumberFormat="1" applyFont="1" applyBorder="1" applyAlignment="1">
      <alignment horizontal="right"/>
    </xf>
    <xf numFmtId="165" fontId="15" fillId="2" borderId="10" xfId="0" applyNumberFormat="1" applyFont="1" applyFill="1" applyBorder="1"/>
    <xf numFmtId="4" fontId="6" fillId="9" borderId="10" xfId="1" applyNumberFormat="1" applyFont="1" applyFill="1" applyBorder="1" applyAlignment="1">
      <alignment horizontal="center" vertical="center" wrapText="1"/>
    </xf>
    <xf numFmtId="164" fontId="10" fillId="12" borderId="9" xfId="0" applyNumberFormat="1" applyFont="1" applyFill="1" applyBorder="1" applyAlignment="1">
      <alignment horizontal="center" vertical="center"/>
    </xf>
    <xf numFmtId="4" fontId="5" fillId="9" borderId="12" xfId="0" applyNumberFormat="1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4" fontId="5" fillId="9" borderId="14" xfId="0" applyNumberFormat="1" applyFont="1" applyFill="1" applyBorder="1" applyAlignment="1">
      <alignment horizontal="center" vertical="center"/>
    </xf>
    <xf numFmtId="4" fontId="5" fillId="9" borderId="14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/>
    </xf>
    <xf numFmtId="164" fontId="5" fillId="13" borderId="9" xfId="0" applyNumberFormat="1" applyFont="1" applyFill="1" applyBorder="1" applyAlignment="1">
      <alignment horizontal="center" vertical="center"/>
    </xf>
    <xf numFmtId="164" fontId="5" fillId="13" borderId="10" xfId="0" applyNumberFormat="1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4" fontId="7" fillId="13" borderId="10" xfId="0" applyNumberFormat="1" applyFont="1" applyFill="1" applyBorder="1" applyAlignment="1">
      <alignment horizontal="center" vertical="center"/>
    </xf>
    <xf numFmtId="4" fontId="5" fillId="13" borderId="1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4" xfId="0" applyNumberFormat="1" applyFont="1" applyFill="1" applyBorder="1" applyAlignment="1">
      <alignment horizontal="center" vertical="center" wrapText="1"/>
    </xf>
    <xf numFmtId="4" fontId="13" fillId="0" borderId="0" xfId="1" applyNumberFormat="1" applyFont="1" applyFill="1" applyBorder="1" applyAlignment="1">
      <alignment horizontal="center" vertical="center" wrapText="1"/>
    </xf>
    <xf numFmtId="0" fontId="35" fillId="2" borderId="10" xfId="7" applyFont="1" applyFill="1" applyBorder="1" applyAlignment="1">
      <alignment horizontal="center" vertical="center" wrapText="1"/>
    </xf>
    <xf numFmtId="4" fontId="22" fillId="2" borderId="10" xfId="0" applyNumberFormat="1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7" borderId="10" xfId="0" applyNumberFormat="1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4" fontId="7" fillId="0" borderId="10" xfId="1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" fontId="7" fillId="2" borderId="10" xfId="1" applyNumberFormat="1" applyFont="1" applyFill="1" applyBorder="1" applyAlignment="1">
      <alignment horizontal="center" vertical="center" wrapText="1"/>
    </xf>
    <xf numFmtId="164" fontId="5" fillId="6" borderId="9" xfId="0" applyNumberFormat="1" applyFont="1" applyFill="1" applyBorder="1" applyAlignment="1">
      <alignment horizontal="center" vertical="center"/>
    </xf>
    <xf numFmtId="164" fontId="7" fillId="6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43" fontId="7" fillId="3" borderId="10" xfId="1" applyNumberFormat="1" applyFont="1" applyFill="1" applyBorder="1" applyAlignment="1">
      <alignment horizontal="center" vertical="center" wrapText="1"/>
    </xf>
    <xf numFmtId="4" fontId="7" fillId="3" borderId="10" xfId="1" applyNumberFormat="1" applyFont="1" applyFill="1" applyBorder="1" applyAlignment="1">
      <alignment horizontal="center" vertical="center" wrapText="1"/>
    </xf>
    <xf numFmtId="0" fontId="20" fillId="2" borderId="10" xfId="7" applyFont="1" applyFill="1" applyBorder="1" applyAlignment="1">
      <alignment horizontal="center" vertical="center" wrapText="1"/>
    </xf>
    <xf numFmtId="0" fontId="32" fillId="3" borderId="10" xfId="4" applyFont="1" applyFill="1" applyBorder="1" applyAlignment="1">
      <alignment horizontal="center"/>
    </xf>
    <xf numFmtId="165" fontId="27" fillId="2" borderId="10" xfId="4" applyNumberFormat="1" applyFont="1" applyFill="1" applyBorder="1" applyAlignment="1">
      <alignment horizontal="center"/>
    </xf>
    <xf numFmtId="165" fontId="0" fillId="2" borderId="0" xfId="0" applyNumberFormat="1" applyFill="1"/>
    <xf numFmtId="0" fontId="7" fillId="2" borderId="37" xfId="0" applyFont="1" applyFill="1" applyBorder="1" applyAlignment="1">
      <alignment horizontal="center" vertical="center" wrapText="1"/>
    </xf>
    <xf numFmtId="4" fontId="7" fillId="2" borderId="12" xfId="1" applyNumberFormat="1" applyFont="1" applyFill="1" applyBorder="1" applyAlignment="1">
      <alignment horizontal="center" vertical="center" wrapText="1"/>
    </xf>
    <xf numFmtId="43" fontId="7" fillId="2" borderId="10" xfId="1" applyNumberFormat="1" applyFont="1" applyFill="1" applyBorder="1" applyAlignment="1">
      <alignment horizontal="center" vertical="center" wrapText="1"/>
    </xf>
    <xf numFmtId="4" fontId="7" fillId="2" borderId="10" xfId="1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0" fillId="2" borderId="10" xfId="7" applyFont="1" applyFill="1" applyBorder="1" applyAlignment="1">
      <alignment horizontal="center" vertical="center" wrapText="1"/>
    </xf>
    <xf numFmtId="164" fontId="7" fillId="7" borderId="9" xfId="0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4" fontId="7" fillId="2" borderId="12" xfId="1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" fontId="8" fillId="2" borderId="10" xfId="1" applyNumberFormat="1" applyFont="1" applyFill="1" applyBorder="1" applyAlignment="1">
      <alignment horizontal="center" vertical="center"/>
    </xf>
    <xf numFmtId="4" fontId="6" fillId="2" borderId="12" xfId="1" applyNumberFormat="1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10" xfId="4" applyFont="1" applyBorder="1" applyAlignment="1">
      <alignment horizontal="center" wrapText="1"/>
    </xf>
    <xf numFmtId="2" fontId="27" fillId="0" borderId="39" xfId="4" applyNumberFormat="1" applyFont="1" applyBorder="1" applyAlignment="1">
      <alignment horizontal="center" vertical="center"/>
    </xf>
    <xf numFmtId="4" fontId="6" fillId="0" borderId="10" xfId="1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0" fontId="20" fillId="2" borderId="10" xfId="7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0" fontId="5" fillId="10" borderId="10" xfId="4" applyFont="1" applyFill="1" applyBorder="1" applyAlignment="1">
      <alignment horizontal="left" vertical="top" wrapText="1"/>
    </xf>
    <xf numFmtId="0" fontId="5" fillId="0" borderId="10" xfId="4" applyFont="1" applyFill="1" applyBorder="1" applyAlignment="1">
      <alignment horizontal="center" wrapText="1"/>
    </xf>
    <xf numFmtId="165" fontId="36" fillId="3" borderId="10" xfId="0" applyNumberFormat="1" applyFont="1" applyFill="1" applyBorder="1"/>
    <xf numFmtId="165" fontId="36" fillId="2" borderId="10" xfId="0" applyNumberFormat="1" applyFont="1" applyFill="1" applyBorder="1" applyAlignment="1">
      <alignment horizontal="center"/>
    </xf>
    <xf numFmtId="165" fontId="36" fillId="0" borderId="10" xfId="0" applyNumberFormat="1" applyFont="1" applyBorder="1"/>
    <xf numFmtId="10" fontId="0" fillId="0" borderId="0" xfId="0" applyNumberFormat="1"/>
    <xf numFmtId="2" fontId="27" fillId="2" borderId="10" xfId="4" applyNumberFormat="1" applyFont="1" applyFill="1" applyBorder="1" applyAlignment="1">
      <alignment horizontal="center"/>
    </xf>
    <xf numFmtId="0" fontId="32" fillId="2" borderId="10" xfId="4" applyFont="1" applyFill="1" applyBorder="1" applyAlignment="1">
      <alignment horizontal="center"/>
    </xf>
    <xf numFmtId="166" fontId="27" fillId="0" borderId="10" xfId="4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67" fontId="27" fillId="0" borderId="10" xfId="4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5" fontId="31" fillId="0" borderId="10" xfId="0" applyNumberFormat="1" applyFont="1" applyBorder="1" applyAlignment="1">
      <alignment horizontal="center"/>
    </xf>
    <xf numFmtId="2" fontId="29" fillId="0" borderId="10" xfId="0" applyNumberFormat="1" applyFont="1" applyBorder="1" applyAlignment="1">
      <alignment horizontal="center" vertical="center"/>
    </xf>
    <xf numFmtId="2" fontId="29" fillId="0" borderId="10" xfId="0" applyNumberFormat="1" applyFont="1" applyBorder="1" applyAlignment="1">
      <alignment horizontal="center" vertical="center" wrapText="1"/>
    </xf>
    <xf numFmtId="164" fontId="26" fillId="11" borderId="9" xfId="0" applyNumberFormat="1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2" fontId="7" fillId="11" borderId="10" xfId="0" applyNumberFormat="1" applyFont="1" applyFill="1" applyBorder="1" applyAlignment="1">
      <alignment horizontal="center" vertical="center"/>
    </xf>
    <xf numFmtId="164" fontId="27" fillId="8" borderId="9" xfId="0" applyNumberFormat="1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9" fillId="8" borderId="10" xfId="0" applyNumberFormat="1" applyFont="1" applyFill="1" applyBorder="1" applyAlignment="1">
      <alignment horizontal="center" vertical="center" wrapText="1"/>
    </xf>
    <xf numFmtId="2" fontId="7" fillId="8" borderId="10" xfId="0" applyNumberFormat="1" applyFont="1" applyFill="1" applyBorder="1" applyAlignment="1">
      <alignment horizontal="center" vertical="center"/>
    </xf>
    <xf numFmtId="2" fontId="5" fillId="8" borderId="12" xfId="0" applyNumberFormat="1" applyFont="1" applyFill="1" applyBorder="1" applyAlignment="1">
      <alignment horizontal="center" vertical="center"/>
    </xf>
    <xf numFmtId="164" fontId="27" fillId="8" borderId="13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28" fillId="8" borderId="14" xfId="0" applyFont="1" applyFill="1" applyBorder="1" applyAlignment="1">
      <alignment horizontal="center" vertical="center"/>
    </xf>
    <xf numFmtId="2" fontId="9" fillId="8" borderId="14" xfId="0" applyNumberFormat="1" applyFont="1" applyFill="1" applyBorder="1" applyAlignment="1">
      <alignment horizontal="center" vertical="center" wrapText="1"/>
    </xf>
    <xf numFmtId="2" fontId="7" fillId="8" borderId="14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3" borderId="10" xfId="0" applyFill="1" applyBorder="1"/>
    <xf numFmtId="0" fontId="0" fillId="3" borderId="12" xfId="0" applyFill="1" applyBorder="1"/>
    <xf numFmtId="4" fontId="8" fillId="0" borderId="10" xfId="1" applyNumberFormat="1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 wrapText="1"/>
    </xf>
    <xf numFmtId="43" fontId="13" fillId="9" borderId="10" xfId="1" applyNumberFormat="1" applyFont="1" applyFill="1" applyBorder="1" applyAlignment="1">
      <alignment horizontal="center" vertical="center" wrapText="1"/>
    </xf>
    <xf numFmtId="4" fontId="10" fillId="9" borderId="10" xfId="1" applyNumberFormat="1" applyFont="1" applyFill="1" applyBorder="1" applyAlignment="1">
      <alignment horizontal="center" vertical="center"/>
    </xf>
    <xf numFmtId="2" fontId="31" fillId="9" borderId="10" xfId="0" applyNumberFormat="1" applyFont="1" applyFill="1" applyBorder="1" applyAlignment="1">
      <alignment horizontal="center" vertical="center"/>
    </xf>
    <xf numFmtId="2" fontId="31" fillId="9" borderId="12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2" borderId="10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31" fillId="2" borderId="10" xfId="0" applyNumberFormat="1" applyFont="1" applyFill="1" applyBorder="1" applyAlignment="1">
      <alignment horizontal="center" vertical="center"/>
    </xf>
    <xf numFmtId="2" fontId="0" fillId="2" borderId="44" xfId="0" applyNumberFormat="1" applyFill="1" applyBorder="1" applyAlignment="1">
      <alignment horizontal="center" vertical="center"/>
    </xf>
    <xf numFmtId="2" fontId="0" fillId="2" borderId="43" xfId="0" applyNumberFormat="1" applyFill="1" applyBorder="1" applyAlignment="1">
      <alignment horizontal="center" vertical="center"/>
    </xf>
    <xf numFmtId="2" fontId="0" fillId="2" borderId="12" xfId="0" applyNumberFormat="1" applyFont="1" applyFill="1" applyBorder="1" applyAlignment="1">
      <alignment horizontal="center" vertical="center"/>
    </xf>
    <xf numFmtId="168" fontId="20" fillId="2" borderId="10" xfId="7" applyNumberFormat="1" applyFont="1" applyFill="1" applyBorder="1" applyAlignment="1">
      <alignment horizontal="center" vertical="center"/>
    </xf>
    <xf numFmtId="165" fontId="36" fillId="2" borderId="10" xfId="0" applyNumberFormat="1" applyFont="1" applyFill="1" applyBorder="1"/>
    <xf numFmtId="0" fontId="6" fillId="0" borderId="4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43" fontId="6" fillId="0" borderId="19" xfId="1" applyNumberFormat="1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43" fontId="13" fillId="3" borderId="10" xfId="1" applyNumberFormat="1" applyFont="1" applyFill="1" applyBorder="1" applyAlignment="1">
      <alignment horizontal="center" vertical="center" wrapText="1"/>
    </xf>
    <xf numFmtId="4" fontId="10" fillId="3" borderId="10" xfId="1" applyNumberFormat="1" applyFont="1" applyFill="1" applyBorder="1" applyAlignment="1">
      <alignment horizontal="center" vertical="center"/>
    </xf>
    <xf numFmtId="2" fontId="31" fillId="3" borderId="10" xfId="0" applyNumberFormat="1" applyFont="1" applyFill="1" applyBorder="1" applyAlignment="1">
      <alignment horizontal="center" vertical="center"/>
    </xf>
    <xf numFmtId="2" fontId="31" fillId="3" borderId="12" xfId="0" applyNumberFormat="1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43" fontId="5" fillId="2" borderId="20" xfId="1" applyFont="1" applyFill="1" applyBorder="1" applyAlignment="1">
      <alignment horizontal="center" vertical="center" wrapText="1"/>
    </xf>
    <xf numFmtId="43" fontId="5" fillId="2" borderId="16" xfId="1" applyFont="1" applyFill="1" applyBorder="1" applyAlignment="1">
      <alignment horizontal="center" vertical="center" wrapText="1"/>
    </xf>
    <xf numFmtId="43" fontId="5" fillId="2" borderId="2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20" fillId="0" borderId="10" xfId="7" applyFont="1" applyFill="1" applyBorder="1" applyAlignment="1">
      <alignment horizontal="center" vertical="center" wrapText="1"/>
    </xf>
    <xf numFmtId="0" fontId="18" fillId="0" borderId="10" xfId="7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0" fontId="20" fillId="2" borderId="10" xfId="7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left" vertical="top"/>
    </xf>
    <xf numFmtId="0" fontId="16" fillId="2" borderId="36" xfId="0" applyFont="1" applyFill="1" applyBorder="1" applyAlignment="1">
      <alignment horizontal="left" vertical="top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2" fillId="2" borderId="31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left" vertical="center"/>
    </xf>
    <xf numFmtId="0" fontId="16" fillId="2" borderId="0" xfId="0" applyFont="1" applyFill="1" applyBorder="1" applyAlignment="1"/>
    <xf numFmtId="0" fontId="16" fillId="2" borderId="33" xfId="0" applyFont="1" applyFill="1" applyBorder="1" applyAlignment="1"/>
    <xf numFmtId="0" fontId="16" fillId="2" borderId="0" xfId="0" applyFont="1" applyFill="1" applyBorder="1" applyAlignment="1">
      <alignment horizontal="left"/>
    </xf>
    <xf numFmtId="0" fontId="16" fillId="2" borderId="33" xfId="0" applyFont="1" applyFill="1" applyBorder="1" applyAlignment="1">
      <alignment horizontal="left"/>
    </xf>
    <xf numFmtId="0" fontId="24" fillId="0" borderId="10" xfId="7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4" fillId="10" borderId="30" xfId="4" applyFont="1" applyFill="1" applyBorder="1" applyAlignment="1">
      <alignment horizontal="center" vertical="center"/>
    </xf>
    <xf numFmtId="0" fontId="34" fillId="10" borderId="31" xfId="4" applyFont="1" applyFill="1" applyBorder="1" applyAlignment="1">
      <alignment horizontal="center" vertical="center"/>
    </xf>
    <xf numFmtId="0" fontId="34" fillId="10" borderId="29" xfId="4" applyFont="1" applyFill="1" applyBorder="1" applyAlignment="1">
      <alignment horizontal="center" vertical="center"/>
    </xf>
    <xf numFmtId="0" fontId="34" fillId="10" borderId="32" xfId="4" applyFont="1" applyFill="1" applyBorder="1" applyAlignment="1">
      <alignment horizontal="center" vertical="center"/>
    </xf>
    <xf numFmtId="0" fontId="34" fillId="10" borderId="0" xfId="4" applyFont="1" applyFill="1" applyBorder="1" applyAlignment="1">
      <alignment horizontal="center" vertical="center"/>
    </xf>
    <xf numFmtId="0" fontId="34" fillId="10" borderId="33" xfId="4" applyFont="1" applyFill="1" applyBorder="1" applyAlignment="1">
      <alignment horizontal="center" vertical="center"/>
    </xf>
    <xf numFmtId="0" fontId="25" fillId="10" borderId="32" xfId="4" applyFont="1" applyFill="1" applyBorder="1" applyAlignment="1">
      <alignment horizontal="center" vertical="center"/>
    </xf>
    <xf numFmtId="0" fontId="25" fillId="10" borderId="0" xfId="4" applyFont="1" applyFill="1" applyBorder="1" applyAlignment="1">
      <alignment horizontal="center" vertical="center"/>
    </xf>
    <xf numFmtId="0" fontId="25" fillId="10" borderId="33" xfId="4" applyFont="1" applyFill="1" applyBorder="1" applyAlignment="1">
      <alignment horizontal="center" vertical="center"/>
    </xf>
    <xf numFmtId="0" fontId="25" fillId="10" borderId="34" xfId="4" applyFont="1" applyFill="1" applyBorder="1" applyAlignment="1">
      <alignment horizontal="center" vertical="center"/>
    </xf>
    <xf numFmtId="0" fontId="25" fillId="10" borderId="35" xfId="4" applyFont="1" applyFill="1" applyBorder="1" applyAlignment="1">
      <alignment horizontal="center" vertical="center"/>
    </xf>
    <xf numFmtId="0" fontId="25" fillId="10" borderId="36" xfId="4" applyFont="1" applyFill="1" applyBorder="1" applyAlignment="1">
      <alignment horizontal="center" vertical="center"/>
    </xf>
    <xf numFmtId="0" fontId="0" fillId="10" borderId="11" xfId="4" applyFont="1" applyFill="1" applyBorder="1" applyAlignment="1">
      <alignment horizontal="left" wrapText="1"/>
    </xf>
    <xf numFmtId="0" fontId="0" fillId="10" borderId="27" xfId="4" applyFont="1" applyFill="1" applyBorder="1" applyAlignment="1">
      <alignment horizontal="left" wrapText="1"/>
    </xf>
    <xf numFmtId="0" fontId="0" fillId="10" borderId="37" xfId="4" applyFont="1" applyFill="1" applyBorder="1" applyAlignment="1">
      <alignment horizontal="left" wrapText="1"/>
    </xf>
    <xf numFmtId="0" fontId="26" fillId="0" borderId="10" xfId="4" applyFont="1" applyBorder="1" applyAlignment="1">
      <alignment horizontal="center" wrapText="1"/>
    </xf>
    <xf numFmtId="2" fontId="27" fillId="0" borderId="14" xfId="4" applyNumberFormat="1" applyFont="1" applyBorder="1" applyAlignment="1">
      <alignment horizontal="center" vertical="center"/>
    </xf>
    <xf numFmtId="2" fontId="27" fillId="0" borderId="38" xfId="4" applyNumberFormat="1" applyFont="1" applyBorder="1" applyAlignment="1">
      <alignment horizontal="center" vertical="center"/>
    </xf>
    <xf numFmtId="2" fontId="27" fillId="0" borderId="39" xfId="4" applyNumberFormat="1" applyFont="1" applyBorder="1" applyAlignment="1">
      <alignment horizontal="center" vertical="center"/>
    </xf>
    <xf numFmtId="2" fontId="27" fillId="0" borderId="10" xfId="4" applyNumberFormat="1" applyFont="1" applyBorder="1" applyAlignment="1">
      <alignment horizontal="center" vertical="center"/>
    </xf>
    <xf numFmtId="0" fontId="26" fillId="0" borderId="11" xfId="4" applyFont="1" applyBorder="1" applyAlignment="1">
      <alignment horizontal="center" vertical="top" wrapText="1"/>
    </xf>
    <xf numFmtId="0" fontId="26" fillId="0" borderId="27" xfId="4" applyFont="1" applyBorder="1" applyAlignment="1">
      <alignment horizontal="center" vertical="top" wrapText="1"/>
    </xf>
    <xf numFmtId="0" fontId="26" fillId="0" borderId="37" xfId="4" applyFont="1" applyBorder="1" applyAlignment="1">
      <alignment horizontal="center" vertical="top" wrapText="1"/>
    </xf>
    <xf numFmtId="0" fontId="26" fillId="2" borderId="10" xfId="4" applyFont="1" applyFill="1" applyBorder="1" applyAlignment="1">
      <alignment horizontal="center" vertical="center"/>
    </xf>
    <xf numFmtId="0" fontId="26" fillId="2" borderId="10" xfId="4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top"/>
    </xf>
    <xf numFmtId="0" fontId="15" fillId="2" borderId="33" xfId="0" applyFont="1" applyFill="1" applyBorder="1" applyAlignment="1">
      <alignment horizontal="left" vertical="top"/>
    </xf>
    <xf numFmtId="0" fontId="14" fillId="2" borderId="31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/>
    </xf>
    <xf numFmtId="0" fontId="15" fillId="2" borderId="33" xfId="0" applyFont="1" applyFill="1" applyBorder="1" applyAlignment="1">
      <alignment horizontal="left"/>
    </xf>
    <xf numFmtId="164" fontId="27" fillId="8" borderId="20" xfId="0" applyNumberFormat="1" applyFont="1" applyFill="1" applyBorder="1" applyAlignment="1">
      <alignment horizontal="center" vertical="center"/>
    </xf>
    <xf numFmtId="164" fontId="27" fillId="8" borderId="16" xfId="0" applyNumberFormat="1" applyFont="1" applyFill="1" applyBorder="1" applyAlignment="1">
      <alignment horizontal="center" vertical="center"/>
    </xf>
    <xf numFmtId="164" fontId="27" fillId="8" borderId="2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 vertical="top"/>
    </xf>
    <xf numFmtId="0" fontId="15" fillId="2" borderId="8" xfId="0" applyFont="1" applyFill="1" applyBorder="1" applyAlignment="1">
      <alignment horizontal="left" vertical="top"/>
    </xf>
  </cellXfs>
  <cellStyles count="8">
    <cellStyle name="0,0_x000d__x000a_NA_x000d__x000a_" xfId="4"/>
    <cellStyle name="Normal" xfId="0" builtinId="0"/>
    <cellStyle name="Normal 10 2" xfId="7"/>
    <cellStyle name="Normal 11" xfId="2"/>
    <cellStyle name="Porcentagem" xfId="6" builtinId="5"/>
    <cellStyle name="Separador de milhares 10" xfId="5"/>
    <cellStyle name="Separador de milhares 11" xfId="3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33606</xdr:colOff>
      <xdr:row>1</xdr:row>
      <xdr:rowOff>11208</xdr:rowOff>
    </xdr:from>
    <xdr:to>
      <xdr:col>2</xdr:col>
      <xdr:colOff>986118</xdr:colOff>
      <xdr:row>5</xdr:row>
      <xdr:rowOff>104964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806812" y="168090"/>
          <a:ext cx="1299894" cy="1012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81642</xdr:colOff>
      <xdr:row>0</xdr:row>
      <xdr:rowOff>68035</xdr:rowOff>
    </xdr:from>
    <xdr:to>
      <xdr:col>1</xdr:col>
      <xdr:colOff>1381536</xdr:colOff>
      <xdr:row>5</xdr:row>
      <xdr:rowOff>60138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693963" y="68035"/>
          <a:ext cx="1299894" cy="1012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73668</xdr:colOff>
      <xdr:row>0</xdr:row>
      <xdr:rowOff>99391</xdr:rowOff>
    </xdr:from>
    <xdr:to>
      <xdr:col>1</xdr:col>
      <xdr:colOff>943743</xdr:colOff>
      <xdr:row>6</xdr:row>
      <xdr:rowOff>118116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73668" y="99391"/>
          <a:ext cx="1489200" cy="116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73668</xdr:colOff>
      <xdr:row>0</xdr:row>
      <xdr:rowOff>99391</xdr:rowOff>
    </xdr:from>
    <xdr:to>
      <xdr:col>1</xdr:col>
      <xdr:colOff>943743</xdr:colOff>
      <xdr:row>6</xdr:row>
      <xdr:rowOff>118116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73668" y="99391"/>
          <a:ext cx="1489200" cy="116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73668</xdr:colOff>
      <xdr:row>0</xdr:row>
      <xdr:rowOff>99391</xdr:rowOff>
    </xdr:from>
    <xdr:to>
      <xdr:col>1</xdr:col>
      <xdr:colOff>943743</xdr:colOff>
      <xdr:row>6</xdr:row>
      <xdr:rowOff>118116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73668" y="99391"/>
          <a:ext cx="1489200" cy="116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411956</xdr:colOff>
      <xdr:row>7</xdr:row>
      <xdr:rowOff>95249</xdr:rowOff>
    </xdr:from>
    <xdr:to>
      <xdr:col>10</xdr:col>
      <xdr:colOff>171450</xdr:colOff>
      <xdr:row>27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194" t="31384" r="41301" b="19261"/>
        <a:stretch/>
      </xdr:blipFill>
      <xdr:spPr>
        <a:xfrm>
          <a:off x="411956" y="1323974"/>
          <a:ext cx="5855494" cy="381000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66676</xdr:rowOff>
    </xdr:from>
    <xdr:to>
      <xdr:col>2</xdr:col>
      <xdr:colOff>15721</xdr:colOff>
      <xdr:row>5</xdr:row>
      <xdr:rowOff>123825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0" y="66676"/>
          <a:ext cx="1234921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1</xdr:row>
      <xdr:rowOff>56030</xdr:rowOff>
    </xdr:from>
    <xdr:to>
      <xdr:col>3</xdr:col>
      <xdr:colOff>22424</xdr:colOff>
      <xdr:row>6</xdr:row>
      <xdr:rowOff>116169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616324" y="257736"/>
          <a:ext cx="1299894" cy="1012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11206</xdr:colOff>
      <xdr:row>1</xdr:row>
      <xdr:rowOff>56030</xdr:rowOff>
    </xdr:from>
    <xdr:to>
      <xdr:col>3</xdr:col>
      <xdr:colOff>22424</xdr:colOff>
      <xdr:row>6</xdr:row>
      <xdr:rowOff>116169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620806" y="256055"/>
          <a:ext cx="1297093" cy="1012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esktop\Ramon\PSF%20BARRA%20DE%20CATUAMA\OR&#199;AMENTO%20PSF%20BARRA%20DE%20CATUAMA%20ATT%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mposição"/>
      <sheetName val="Cronograma"/>
      <sheetName val="BDI"/>
      <sheetName val="Memoria de calculo"/>
    </sheetNames>
    <sheetDataSet>
      <sheetData sheetId="0">
        <row r="8">
          <cell r="B8" t="str">
            <v xml:space="preserve">OBJETO: CONSTRUÇÃO E REFORMA DO PSF DE BARRA DE CATUAMA   </v>
          </cell>
        </row>
        <row r="9">
          <cell r="B9" t="str">
            <v>LOCAL: BARRA DE CATUAMA, GOIANA/PE</v>
          </cell>
        </row>
        <row r="10">
          <cell r="B10" t="str">
            <v>DATA: OUTUBRO 2019</v>
          </cell>
        </row>
        <row r="15">
          <cell r="D15" t="str">
            <v>ADMINISTRAÇÃO LOCAL</v>
          </cell>
        </row>
        <row r="18">
          <cell r="D18" t="str">
            <v>SERVIÇOS PRELIMINARES</v>
          </cell>
        </row>
        <row r="31">
          <cell r="D31" t="str">
            <v>ALVENARIA E FUNDAÇÕES</v>
          </cell>
        </row>
        <row r="41">
          <cell r="D41" t="str">
            <v>PINTURA</v>
          </cell>
        </row>
        <row r="48">
          <cell r="D48" t="str">
            <v>ESQUADRIA</v>
          </cell>
        </row>
        <row r="57">
          <cell r="D57" t="str">
            <v>REVESTIMENTOS E PISOS</v>
          </cell>
        </row>
        <row r="77">
          <cell r="D77" t="str">
            <v>INSTALAÇÕES HIDRÁULICAS</v>
          </cell>
        </row>
        <row r="111">
          <cell r="D111" t="str">
            <v>INSTALAÇÕES ELÉTRICAS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74"/>
  <sheetViews>
    <sheetView topLeftCell="A129" zoomScale="85" zoomScaleNormal="85" workbookViewId="0">
      <selection activeCell="H18" sqref="H18"/>
    </sheetView>
  </sheetViews>
  <sheetFormatPr defaultColWidth="11.5703125" defaultRowHeight="12" x14ac:dyDescent="0.25"/>
  <cols>
    <col min="1" max="1" width="11.5703125" style="11"/>
    <col min="2" max="2" width="5.140625" style="11" customWidth="1"/>
    <col min="3" max="3" width="15.140625" style="11" customWidth="1"/>
    <col min="4" max="4" width="43.7109375" style="11" customWidth="1"/>
    <col min="5" max="5" width="6" style="11" customWidth="1"/>
    <col min="6" max="6" width="10.140625" style="12" bestFit="1" customWidth="1"/>
    <col min="7" max="7" width="10" style="12" customWidth="1"/>
    <col min="8" max="8" width="17" style="13" customWidth="1"/>
    <col min="9" max="9" width="11.5703125" style="11" customWidth="1"/>
    <col min="10" max="16384" width="11.5703125" style="11"/>
  </cols>
  <sheetData>
    <row r="1" spans="1:21" ht="12.75" thickBot="1" x14ac:dyDescent="0.3">
      <c r="A1" s="129"/>
      <c r="H1" s="103"/>
    </row>
    <row r="2" spans="1:21" ht="24.95" customHeight="1" x14ac:dyDescent="0.25">
      <c r="A2" s="129"/>
      <c r="B2" s="306"/>
      <c r="C2" s="307"/>
      <c r="D2" s="324" t="s">
        <v>134</v>
      </c>
      <c r="E2" s="325"/>
      <c r="F2" s="325"/>
      <c r="G2" s="325"/>
      <c r="H2" s="326"/>
      <c r="I2" s="115"/>
      <c r="J2" s="115"/>
      <c r="K2" s="115"/>
      <c r="L2" s="115"/>
      <c r="M2" s="115"/>
      <c r="N2" s="115"/>
      <c r="O2" s="115"/>
    </row>
    <row r="3" spans="1:21" ht="24.95" customHeight="1" x14ac:dyDescent="0.25">
      <c r="A3" s="129"/>
      <c r="B3" s="308"/>
      <c r="C3" s="309"/>
      <c r="D3" s="327"/>
      <c r="E3" s="328"/>
      <c r="F3" s="328"/>
      <c r="G3" s="328"/>
      <c r="H3" s="329"/>
      <c r="I3" s="115"/>
      <c r="J3" s="115"/>
      <c r="K3" s="115"/>
      <c r="L3" s="115"/>
      <c r="M3" s="115"/>
      <c r="N3" s="115"/>
      <c r="O3" s="115"/>
    </row>
    <row r="4" spans="1:21" ht="21" customHeight="1" x14ac:dyDescent="0.25">
      <c r="A4" s="129"/>
      <c r="B4" s="308"/>
      <c r="C4" s="309"/>
      <c r="D4" s="327"/>
      <c r="E4" s="328"/>
      <c r="F4" s="328"/>
      <c r="G4" s="328"/>
      <c r="H4" s="329"/>
      <c r="I4" s="115"/>
      <c r="J4" s="115"/>
      <c r="K4" s="115"/>
      <c r="L4" s="115"/>
      <c r="M4" s="115"/>
      <c r="N4" s="115"/>
      <c r="O4" s="115"/>
    </row>
    <row r="5" spans="1:21" ht="1.5" customHeight="1" x14ac:dyDescent="0.25">
      <c r="A5" s="129"/>
      <c r="B5" s="308"/>
      <c r="C5" s="309"/>
      <c r="D5" s="327"/>
      <c r="E5" s="328"/>
      <c r="F5" s="328"/>
      <c r="G5" s="328"/>
      <c r="H5" s="329"/>
      <c r="I5" s="115"/>
      <c r="J5" s="115"/>
      <c r="K5" s="115"/>
      <c r="L5" s="115"/>
      <c r="M5" s="115"/>
      <c r="N5" s="115"/>
      <c r="O5" s="115"/>
    </row>
    <row r="6" spans="1:21" ht="9.9499999999999993" customHeight="1" thickBot="1" x14ac:dyDescent="0.3">
      <c r="A6" s="129"/>
      <c r="B6" s="310"/>
      <c r="C6" s="311"/>
      <c r="D6" s="330"/>
      <c r="E6" s="331"/>
      <c r="F6" s="331"/>
      <c r="G6" s="331"/>
      <c r="H6" s="332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</row>
    <row r="7" spans="1:21" ht="15" customHeight="1" thickBot="1" x14ac:dyDescent="0.3">
      <c r="A7" s="129"/>
      <c r="B7" s="318" t="s">
        <v>1</v>
      </c>
      <c r="C7" s="319"/>
      <c r="D7" s="319"/>
      <c r="E7" s="319"/>
      <c r="F7" s="319"/>
      <c r="G7" s="319"/>
      <c r="H7" s="320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</row>
    <row r="8" spans="1:21" ht="15" customHeight="1" x14ac:dyDescent="0.25">
      <c r="A8" s="129"/>
      <c r="B8" s="321" t="s">
        <v>284</v>
      </c>
      <c r="C8" s="322"/>
      <c r="D8" s="322"/>
      <c r="E8" s="322"/>
      <c r="F8" s="322"/>
      <c r="G8" s="322"/>
      <c r="H8" s="323"/>
      <c r="I8" s="115"/>
      <c r="J8" s="107"/>
      <c r="K8" s="107"/>
      <c r="L8" s="115"/>
      <c r="M8" s="115"/>
      <c r="N8" s="115"/>
      <c r="O8" s="115"/>
      <c r="P8" s="115"/>
      <c r="Q8" s="115"/>
      <c r="R8" s="115"/>
      <c r="S8" s="115"/>
      <c r="T8" s="115"/>
      <c r="U8" s="115"/>
    </row>
    <row r="9" spans="1:21" ht="12.75" x14ac:dyDescent="0.25">
      <c r="A9" s="129"/>
      <c r="B9" s="315" t="s">
        <v>285</v>
      </c>
      <c r="C9" s="316"/>
      <c r="D9" s="316"/>
      <c r="E9" s="316"/>
      <c r="F9" s="316"/>
      <c r="G9" s="316"/>
      <c r="H9" s="317"/>
      <c r="I9" s="115"/>
      <c r="J9" s="118"/>
      <c r="K9" s="118"/>
      <c r="L9" s="115"/>
      <c r="M9" s="115"/>
      <c r="N9" s="115"/>
      <c r="O9" s="115"/>
      <c r="P9" s="115"/>
      <c r="Q9" s="115"/>
      <c r="R9" s="115"/>
      <c r="S9" s="115"/>
      <c r="T9" s="115"/>
      <c r="U9" s="115"/>
    </row>
    <row r="10" spans="1:21" ht="12.75" x14ac:dyDescent="0.25">
      <c r="A10" s="129"/>
      <c r="B10" s="315" t="s">
        <v>192</v>
      </c>
      <c r="C10" s="316"/>
      <c r="D10" s="316"/>
      <c r="E10" s="316"/>
      <c r="F10" s="316"/>
      <c r="G10" s="316"/>
      <c r="H10" s="317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</row>
    <row r="11" spans="1:21" ht="12.75" x14ac:dyDescent="0.25">
      <c r="A11" s="129"/>
      <c r="B11" s="315" t="s">
        <v>193</v>
      </c>
      <c r="C11" s="316"/>
      <c r="D11" s="316"/>
      <c r="E11" s="316"/>
      <c r="F11" s="316"/>
      <c r="G11" s="316"/>
      <c r="H11" s="317"/>
      <c r="I11" s="115"/>
      <c r="J11" s="115"/>
      <c r="K11" s="115"/>
    </row>
    <row r="12" spans="1:21" ht="15" customHeight="1" x14ac:dyDescent="0.25">
      <c r="A12" s="129"/>
      <c r="B12" s="312" t="s">
        <v>2</v>
      </c>
      <c r="C12" s="313"/>
      <c r="D12" s="313"/>
      <c r="E12" s="313"/>
      <c r="F12" s="313"/>
      <c r="G12" s="313"/>
      <c r="H12" s="314"/>
      <c r="I12" s="115"/>
      <c r="J12" s="115"/>
      <c r="K12" s="115"/>
    </row>
    <row r="13" spans="1:21" ht="12.75" x14ac:dyDescent="0.25">
      <c r="A13" s="129"/>
      <c r="B13" s="119"/>
      <c r="C13" s="98"/>
      <c r="D13" s="98"/>
      <c r="E13" s="6"/>
      <c r="F13" s="25"/>
      <c r="G13" s="120"/>
      <c r="H13" s="99"/>
      <c r="I13" s="115"/>
      <c r="J13" s="115"/>
      <c r="K13" s="115"/>
    </row>
    <row r="14" spans="1:21" s="106" customFormat="1" ht="38.25" x14ac:dyDescent="0.25">
      <c r="A14" s="154"/>
      <c r="B14" s="236" t="s">
        <v>3</v>
      </c>
      <c r="C14" s="121" t="s">
        <v>113</v>
      </c>
      <c r="D14" s="121" t="s">
        <v>4</v>
      </c>
      <c r="E14" s="122" t="s">
        <v>76</v>
      </c>
      <c r="F14" s="123" t="s">
        <v>5</v>
      </c>
      <c r="G14" s="124" t="s">
        <v>6</v>
      </c>
      <c r="H14" s="125" t="s">
        <v>114</v>
      </c>
      <c r="I14" s="107"/>
      <c r="J14" s="108"/>
      <c r="K14" s="107"/>
    </row>
    <row r="15" spans="1:21" s="106" customFormat="1" ht="12.75" x14ac:dyDescent="0.25">
      <c r="A15" s="154"/>
      <c r="B15" s="182" t="s">
        <v>57</v>
      </c>
      <c r="C15" s="183"/>
      <c r="D15" s="183" t="s">
        <v>166</v>
      </c>
      <c r="E15" s="184"/>
      <c r="F15" s="185"/>
      <c r="G15" s="186"/>
      <c r="H15" s="181">
        <f>H16+H17</f>
        <v>42894.720000000001</v>
      </c>
      <c r="I15" s="126"/>
      <c r="J15" s="107">
        <f>ROUND(I15*1.2637,2)</f>
        <v>0</v>
      </c>
      <c r="K15" s="107"/>
    </row>
    <row r="16" spans="1:21" s="106" customFormat="1" ht="25.5" x14ac:dyDescent="0.25">
      <c r="A16" s="154"/>
      <c r="B16" s="119" t="s">
        <v>58</v>
      </c>
      <c r="C16" s="22" t="s">
        <v>167</v>
      </c>
      <c r="D16" s="22" t="s">
        <v>168</v>
      </c>
      <c r="E16" s="6" t="s">
        <v>78</v>
      </c>
      <c r="F16" s="25">
        <v>66</v>
      </c>
      <c r="G16" s="187">
        <v>92.87</v>
      </c>
      <c r="H16" s="99">
        <f>ROUND(G16*F16,2)</f>
        <v>6129.42</v>
      </c>
      <c r="I16" s="126">
        <v>73.489999999999995</v>
      </c>
      <c r="J16" s="107">
        <f>ROUND(I16*1.2637,2)</f>
        <v>92.87</v>
      </c>
      <c r="K16" s="107"/>
    </row>
    <row r="17" spans="1:130" s="106" customFormat="1" ht="25.5" x14ac:dyDescent="0.25">
      <c r="A17" s="154"/>
      <c r="B17" s="119" t="s">
        <v>59</v>
      </c>
      <c r="C17" s="22" t="s">
        <v>169</v>
      </c>
      <c r="D17" s="22" t="s">
        <v>170</v>
      </c>
      <c r="E17" s="6" t="s">
        <v>78</v>
      </c>
      <c r="F17" s="25">
        <v>858</v>
      </c>
      <c r="G17" s="187">
        <v>42.85</v>
      </c>
      <c r="H17" s="99">
        <f>ROUND(G17*F17,2)</f>
        <v>36765.300000000003</v>
      </c>
      <c r="I17" s="126">
        <v>33.909999999999997</v>
      </c>
      <c r="J17" s="107">
        <f>ROUND(I17*1.2637,2)</f>
        <v>42.85</v>
      </c>
      <c r="K17" s="107"/>
    </row>
    <row r="18" spans="1:130" s="106" customFormat="1" ht="12.75" x14ac:dyDescent="0.25">
      <c r="A18" s="154"/>
      <c r="B18" s="188" t="s">
        <v>13</v>
      </c>
      <c r="C18" s="189"/>
      <c r="D18" s="190" t="s">
        <v>8</v>
      </c>
      <c r="E18" s="1" t="s">
        <v>9</v>
      </c>
      <c r="F18" s="191"/>
      <c r="G18" s="26"/>
      <c r="H18" s="192">
        <f>SUM(H19:H28)</f>
        <v>25603.779999999995</v>
      </c>
      <c r="I18" s="126"/>
      <c r="J18" s="107">
        <f>ROUND(I18*1.2637,2)</f>
        <v>0</v>
      </c>
      <c r="K18" s="107"/>
    </row>
    <row r="19" spans="1:130" s="106" customFormat="1" ht="25.5" x14ac:dyDescent="0.25">
      <c r="A19" s="154"/>
      <c r="B19" s="226" t="s">
        <v>15</v>
      </c>
      <c r="C19" s="227" t="s">
        <v>39</v>
      </c>
      <c r="D19" s="227" t="s">
        <v>10</v>
      </c>
      <c r="E19" s="19" t="s">
        <v>121</v>
      </c>
      <c r="F19" s="228">
        <v>6</v>
      </c>
      <c r="G19" s="27">
        <v>399.63</v>
      </c>
      <c r="H19" s="229">
        <f>ROUND(G19*F19,2)</f>
        <v>2397.7800000000002</v>
      </c>
      <c r="I19" s="126">
        <v>316.24</v>
      </c>
      <c r="J19" s="107">
        <f>ROUND(I19*1.2637,2)</f>
        <v>399.63</v>
      </c>
      <c r="K19" s="109"/>
    </row>
    <row r="20" spans="1:130" s="106" customFormat="1" ht="25.5" x14ac:dyDescent="0.25">
      <c r="A20" s="154"/>
      <c r="B20" s="226" t="s">
        <v>16</v>
      </c>
      <c r="C20" s="227" t="s">
        <v>194</v>
      </c>
      <c r="D20" s="132" t="s">
        <v>195</v>
      </c>
      <c r="E20" s="19" t="s">
        <v>121</v>
      </c>
      <c r="F20" s="8">
        <v>37.1</v>
      </c>
      <c r="G20" s="27">
        <v>1.48</v>
      </c>
      <c r="H20" s="229">
        <f t="shared" ref="H20:H28" si="0">ROUND(G20*F20,2)</f>
        <v>54.91</v>
      </c>
      <c r="I20" s="126">
        <v>1.17</v>
      </c>
      <c r="J20" s="107">
        <f t="shared" ref="J20:J106" si="1">ROUND(I20*1.2637,2)</f>
        <v>1.48</v>
      </c>
      <c r="K20" s="109"/>
    </row>
    <row r="21" spans="1:130" s="106" customFormat="1" ht="39" thickBot="1" x14ac:dyDescent="0.3">
      <c r="A21" s="154"/>
      <c r="B21" s="226" t="s">
        <v>18</v>
      </c>
      <c r="C21" s="14" t="s">
        <v>138</v>
      </c>
      <c r="D21" s="132" t="s">
        <v>165</v>
      </c>
      <c r="E21" s="19" t="s">
        <v>122</v>
      </c>
      <c r="F21" s="8">
        <v>20.7</v>
      </c>
      <c r="G21" s="27">
        <v>48.26</v>
      </c>
      <c r="H21" s="229">
        <f t="shared" si="0"/>
        <v>998.98</v>
      </c>
      <c r="I21" s="126">
        <v>38.19</v>
      </c>
      <c r="J21" s="107">
        <f t="shared" si="1"/>
        <v>48.26</v>
      </c>
      <c r="K21" s="109"/>
    </row>
    <row r="22" spans="1:130" s="128" customFormat="1" ht="26.25" thickBot="1" x14ac:dyDescent="0.3">
      <c r="A22" s="115"/>
      <c r="B22" s="226" t="s">
        <v>19</v>
      </c>
      <c r="C22" s="15" t="s">
        <v>40</v>
      </c>
      <c r="D22" s="132" t="s">
        <v>38</v>
      </c>
      <c r="E22" s="19" t="s">
        <v>121</v>
      </c>
      <c r="F22" s="8">
        <v>1591</v>
      </c>
      <c r="G22" s="27">
        <v>2.79</v>
      </c>
      <c r="H22" s="229">
        <f t="shared" si="0"/>
        <v>4438.8900000000003</v>
      </c>
      <c r="I22" s="127">
        <v>2.21</v>
      </c>
      <c r="J22" s="107">
        <f t="shared" si="1"/>
        <v>2.79</v>
      </c>
      <c r="K22" s="115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</row>
    <row r="23" spans="1:130" s="129" customFormat="1" ht="41.25" customHeight="1" x14ac:dyDescent="0.25">
      <c r="B23" s="226" t="s">
        <v>20</v>
      </c>
      <c r="C23" s="230" t="s">
        <v>60</v>
      </c>
      <c r="D23" s="230" t="s">
        <v>11</v>
      </c>
      <c r="E23" s="19" t="s">
        <v>122</v>
      </c>
      <c r="F23" s="28">
        <v>68.099999999999994</v>
      </c>
      <c r="G23" s="27">
        <v>26.08</v>
      </c>
      <c r="H23" s="229">
        <f t="shared" si="0"/>
        <v>1776.05</v>
      </c>
      <c r="I23" s="131">
        <v>20.64</v>
      </c>
      <c r="J23" s="107">
        <f t="shared" si="1"/>
        <v>26.08</v>
      </c>
      <c r="K23" s="112"/>
    </row>
    <row r="24" spans="1:130" s="129" customFormat="1" ht="38.25" x14ac:dyDescent="0.25">
      <c r="B24" s="226" t="s">
        <v>139</v>
      </c>
      <c r="C24" s="227" t="s">
        <v>61</v>
      </c>
      <c r="D24" s="227" t="s">
        <v>12</v>
      </c>
      <c r="E24" s="19" t="s">
        <v>122</v>
      </c>
      <c r="F24" s="28">
        <v>68.099999999999994</v>
      </c>
      <c r="G24" s="27">
        <v>7.94</v>
      </c>
      <c r="H24" s="229">
        <f t="shared" si="0"/>
        <v>540.71</v>
      </c>
      <c r="I24" s="131">
        <v>6.28</v>
      </c>
      <c r="J24" s="107">
        <f t="shared" si="1"/>
        <v>7.94</v>
      </c>
      <c r="K24" s="112"/>
    </row>
    <row r="25" spans="1:130" s="129" customFormat="1" ht="38.25" x14ac:dyDescent="0.25">
      <c r="B25" s="226" t="s">
        <v>171</v>
      </c>
      <c r="C25" s="23" t="s">
        <v>196</v>
      </c>
      <c r="D25" s="231" t="s">
        <v>197</v>
      </c>
      <c r="E25" s="19" t="s">
        <v>121</v>
      </c>
      <c r="F25" s="28">
        <v>344.37</v>
      </c>
      <c r="G25" s="27">
        <v>26.08</v>
      </c>
      <c r="H25" s="229">
        <f t="shared" si="0"/>
        <v>8981.17</v>
      </c>
      <c r="I25" s="131">
        <v>20.64</v>
      </c>
      <c r="J25" s="107">
        <f t="shared" si="1"/>
        <v>26.08</v>
      </c>
      <c r="K25" s="112"/>
    </row>
    <row r="26" spans="1:130" s="129" customFormat="1" ht="25.5" x14ac:dyDescent="0.25">
      <c r="B26" s="226" t="s">
        <v>172</v>
      </c>
      <c r="C26" s="23" t="s">
        <v>286</v>
      </c>
      <c r="D26" s="23" t="s">
        <v>287</v>
      </c>
      <c r="E26" s="19" t="s">
        <v>122</v>
      </c>
      <c r="F26" s="28">
        <v>12.41</v>
      </c>
      <c r="G26" s="27">
        <v>238.55</v>
      </c>
      <c r="H26" s="229">
        <f t="shared" si="0"/>
        <v>2960.41</v>
      </c>
      <c r="I26" s="131">
        <v>188.77</v>
      </c>
      <c r="J26" s="107">
        <f t="shared" si="1"/>
        <v>238.55</v>
      </c>
      <c r="K26" s="112"/>
    </row>
    <row r="27" spans="1:130" s="129" customFormat="1" ht="38.25" x14ac:dyDescent="0.25">
      <c r="B27" s="226" t="s">
        <v>231</v>
      </c>
      <c r="C27" s="22" t="s">
        <v>425</v>
      </c>
      <c r="D27" s="22" t="s">
        <v>426</v>
      </c>
      <c r="E27" s="3" t="s">
        <v>121</v>
      </c>
      <c r="F27" s="28">
        <v>52</v>
      </c>
      <c r="G27" s="239">
        <v>63.72</v>
      </c>
      <c r="H27" s="229">
        <f>ROUND(G27*F27,2)</f>
        <v>3313.44</v>
      </c>
      <c r="I27" s="131"/>
      <c r="J27" s="107"/>
      <c r="K27" s="112"/>
    </row>
    <row r="28" spans="1:130" s="129" customFormat="1" ht="38.25" x14ac:dyDescent="0.25">
      <c r="B28" s="226" t="s">
        <v>427</v>
      </c>
      <c r="C28" s="227" t="s">
        <v>335</v>
      </c>
      <c r="D28" s="23" t="s">
        <v>336</v>
      </c>
      <c r="E28" s="19" t="s">
        <v>121</v>
      </c>
      <c r="F28" s="28">
        <v>52</v>
      </c>
      <c r="G28" s="27">
        <v>2.72</v>
      </c>
      <c r="H28" s="229">
        <f t="shared" si="0"/>
        <v>141.44</v>
      </c>
      <c r="I28" s="131"/>
      <c r="J28" s="107"/>
      <c r="K28" s="112"/>
    </row>
    <row r="29" spans="1:130" s="129" customFormat="1" ht="12.75" x14ac:dyDescent="0.25">
      <c r="B29" s="180" t="s">
        <v>23</v>
      </c>
      <c r="C29" s="91"/>
      <c r="D29" s="92" t="s">
        <v>260</v>
      </c>
      <c r="E29" s="161" t="s">
        <v>9</v>
      </c>
      <c r="F29" s="102"/>
      <c r="G29" s="179"/>
      <c r="H29" s="181">
        <f>SUM(H30:H38)</f>
        <v>33549.020000000004</v>
      </c>
      <c r="I29" s="131"/>
      <c r="J29" s="107">
        <f t="shared" si="1"/>
        <v>0</v>
      </c>
      <c r="K29" s="112"/>
    </row>
    <row r="30" spans="1:130" s="129" customFormat="1" ht="89.25" x14ac:dyDescent="0.25">
      <c r="A30" s="193"/>
      <c r="B30" s="194" t="s">
        <v>25</v>
      </c>
      <c r="C30" s="10" t="s">
        <v>198</v>
      </c>
      <c r="D30" s="23" t="s">
        <v>199</v>
      </c>
      <c r="E30" s="19" t="s">
        <v>121</v>
      </c>
      <c r="F30" s="9">
        <v>193.88</v>
      </c>
      <c r="G30" s="27">
        <v>73.19</v>
      </c>
      <c r="H30" s="105">
        <f t="shared" ref="H30:H38" si="2">ROUND(G30*F30,2)</f>
        <v>14190.08</v>
      </c>
      <c r="I30" s="131">
        <v>57.92</v>
      </c>
      <c r="J30" s="107">
        <f t="shared" si="1"/>
        <v>73.19</v>
      </c>
      <c r="K30" s="112"/>
      <c r="L30" s="129">
        <v>12.41</v>
      </c>
      <c r="M30" s="129">
        <v>188.77</v>
      </c>
      <c r="O30" s="129">
        <f>ROUND(M30*1.2637,2)</f>
        <v>238.55</v>
      </c>
      <c r="P30" s="129">
        <f>O30*L30</f>
        <v>2960.4055000000003</v>
      </c>
    </row>
    <row r="31" spans="1:130" s="129" customFormat="1" ht="51" x14ac:dyDescent="0.25">
      <c r="A31" s="193"/>
      <c r="B31" s="194" t="s">
        <v>26</v>
      </c>
      <c r="C31" s="195" t="s">
        <v>229</v>
      </c>
      <c r="D31" s="23" t="s">
        <v>230</v>
      </c>
      <c r="E31" s="19" t="s">
        <v>122</v>
      </c>
      <c r="F31" s="9">
        <v>5.33</v>
      </c>
      <c r="G31" s="27">
        <v>2066.0100000000002</v>
      </c>
      <c r="H31" s="105">
        <f t="shared" si="2"/>
        <v>11011.83</v>
      </c>
      <c r="I31" s="131">
        <v>1634.89</v>
      </c>
      <c r="J31" s="107">
        <f t="shared" si="1"/>
        <v>2066.0100000000002</v>
      </c>
      <c r="K31" s="112"/>
    </row>
    <row r="32" spans="1:130" s="129" customFormat="1" ht="38.25" x14ac:dyDescent="0.25">
      <c r="A32" s="193"/>
      <c r="B32" s="194" t="s">
        <v>115</v>
      </c>
      <c r="C32" s="202" t="s">
        <v>329</v>
      </c>
      <c r="D32" s="23" t="s">
        <v>328</v>
      </c>
      <c r="E32" s="19" t="s">
        <v>122</v>
      </c>
      <c r="F32" s="9">
        <v>3.46</v>
      </c>
      <c r="G32" s="27">
        <v>130.94</v>
      </c>
      <c r="H32" s="105">
        <f t="shared" si="2"/>
        <v>453.05</v>
      </c>
      <c r="I32" s="131">
        <v>103.62</v>
      </c>
      <c r="J32" s="107">
        <f t="shared" si="1"/>
        <v>130.94</v>
      </c>
      <c r="K32" s="112"/>
    </row>
    <row r="33" spans="1:130" s="129" customFormat="1" ht="38.25" x14ac:dyDescent="0.25">
      <c r="A33" s="193"/>
      <c r="B33" s="194" t="s">
        <v>261</v>
      </c>
      <c r="C33" s="202" t="s">
        <v>330</v>
      </c>
      <c r="D33" s="23" t="s">
        <v>327</v>
      </c>
      <c r="E33" s="19" t="s">
        <v>122</v>
      </c>
      <c r="F33" s="9">
        <v>5</v>
      </c>
      <c r="G33" s="27">
        <v>264.14</v>
      </c>
      <c r="H33" s="105">
        <f t="shared" si="2"/>
        <v>1320.7</v>
      </c>
      <c r="I33" s="131">
        <v>209.02</v>
      </c>
      <c r="J33" s="107">
        <f t="shared" si="1"/>
        <v>264.14</v>
      </c>
      <c r="K33" s="112"/>
    </row>
    <row r="34" spans="1:130" s="129" customFormat="1" ht="51" x14ac:dyDescent="0.25">
      <c r="A34" s="193"/>
      <c r="B34" s="194" t="s">
        <v>333</v>
      </c>
      <c r="C34" s="202" t="s">
        <v>332</v>
      </c>
      <c r="D34" s="23" t="s">
        <v>331</v>
      </c>
      <c r="E34" s="19" t="s">
        <v>122</v>
      </c>
      <c r="F34" s="9">
        <v>4.26</v>
      </c>
      <c r="G34" s="27">
        <v>544.98</v>
      </c>
      <c r="H34" s="105">
        <f t="shared" si="2"/>
        <v>2321.61</v>
      </c>
      <c r="I34" s="131">
        <v>431.26</v>
      </c>
      <c r="J34" s="107">
        <f t="shared" si="1"/>
        <v>544.98</v>
      </c>
      <c r="K34" s="112"/>
    </row>
    <row r="35" spans="1:130" s="129" customFormat="1" ht="51" x14ac:dyDescent="0.25">
      <c r="A35" s="193"/>
      <c r="B35" s="194" t="s">
        <v>262</v>
      </c>
      <c r="C35" s="202" t="s">
        <v>337</v>
      </c>
      <c r="D35" s="23" t="s">
        <v>428</v>
      </c>
      <c r="E35" s="19" t="s">
        <v>121</v>
      </c>
      <c r="F35" s="9">
        <v>4.26</v>
      </c>
      <c r="G35" s="27">
        <v>120.25</v>
      </c>
      <c r="H35" s="105">
        <f t="shared" si="2"/>
        <v>512.27</v>
      </c>
      <c r="I35" s="131">
        <v>95.16</v>
      </c>
      <c r="J35" s="107">
        <f t="shared" si="1"/>
        <v>120.25</v>
      </c>
      <c r="K35" s="112"/>
    </row>
    <row r="36" spans="1:130" s="129" customFormat="1" ht="51" x14ac:dyDescent="0.25">
      <c r="A36" s="193"/>
      <c r="B36" s="194" t="s">
        <v>263</v>
      </c>
      <c r="C36" s="202" t="s">
        <v>265</v>
      </c>
      <c r="D36" s="23" t="s">
        <v>266</v>
      </c>
      <c r="E36" s="19" t="s">
        <v>122</v>
      </c>
      <c r="F36" s="9">
        <v>2</v>
      </c>
      <c r="G36" s="27">
        <v>7.62</v>
      </c>
      <c r="H36" s="105">
        <f t="shared" si="2"/>
        <v>15.24</v>
      </c>
      <c r="I36" s="131">
        <v>6.03</v>
      </c>
      <c r="J36" s="107">
        <f t="shared" si="1"/>
        <v>7.62</v>
      </c>
      <c r="K36" s="112"/>
    </row>
    <row r="37" spans="1:130" s="129" customFormat="1" ht="38.25" x14ac:dyDescent="0.25">
      <c r="A37" s="193"/>
      <c r="B37" s="194" t="s">
        <v>264</v>
      </c>
      <c r="C37" s="16" t="s">
        <v>150</v>
      </c>
      <c r="D37" s="139" t="s">
        <v>151</v>
      </c>
      <c r="E37" s="19" t="s">
        <v>121</v>
      </c>
      <c r="F37" s="8">
        <v>17.07</v>
      </c>
      <c r="G37" s="27">
        <v>25.24</v>
      </c>
      <c r="H37" s="105">
        <f t="shared" si="2"/>
        <v>430.85</v>
      </c>
      <c r="I37" s="131">
        <v>19.97</v>
      </c>
      <c r="J37" s="107">
        <f>ROUND(I37*1.2637,2)</f>
        <v>25.24</v>
      </c>
      <c r="K37" s="112"/>
    </row>
    <row r="38" spans="1:130" s="129" customFormat="1" ht="38.25" x14ac:dyDescent="0.25">
      <c r="B38" s="194" t="s">
        <v>334</v>
      </c>
      <c r="C38" s="10" t="s">
        <v>249</v>
      </c>
      <c r="D38" s="23" t="s">
        <v>248</v>
      </c>
      <c r="E38" s="19" t="s">
        <v>121</v>
      </c>
      <c r="F38" s="8">
        <v>25.06</v>
      </c>
      <c r="G38" s="27">
        <v>131.41999999999999</v>
      </c>
      <c r="H38" s="105">
        <f t="shared" si="2"/>
        <v>3293.39</v>
      </c>
      <c r="I38" s="131">
        <v>104</v>
      </c>
      <c r="J38" s="107">
        <f t="shared" si="1"/>
        <v>131.41999999999999</v>
      </c>
      <c r="K38" s="112"/>
    </row>
    <row r="39" spans="1:130" s="129" customFormat="1" ht="12.75" x14ac:dyDescent="0.25">
      <c r="B39" s="180" t="s">
        <v>27</v>
      </c>
      <c r="C39" s="159"/>
      <c r="D39" s="160" t="s">
        <v>14</v>
      </c>
      <c r="E39" s="161" t="s">
        <v>9</v>
      </c>
      <c r="F39" s="102"/>
      <c r="G39" s="179"/>
      <c r="H39" s="181">
        <f>SUM(H40:H44)</f>
        <v>55032.77</v>
      </c>
      <c r="I39" s="131"/>
      <c r="J39" s="107">
        <f t="shared" si="1"/>
        <v>0</v>
      </c>
      <c r="K39" s="112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</row>
    <row r="40" spans="1:130" s="129" customFormat="1" ht="38.25" x14ac:dyDescent="0.25">
      <c r="B40" s="194" t="s">
        <v>28</v>
      </c>
      <c r="C40" s="227" t="s">
        <v>62</v>
      </c>
      <c r="D40" s="227" t="s">
        <v>17</v>
      </c>
      <c r="E40" s="19" t="s">
        <v>121</v>
      </c>
      <c r="F40" s="28">
        <v>263.86</v>
      </c>
      <c r="G40" s="27">
        <v>13.79</v>
      </c>
      <c r="H40" s="229">
        <f>ROUND(G40*F40,2)</f>
        <v>3638.63</v>
      </c>
      <c r="I40" s="131">
        <v>10.91</v>
      </c>
      <c r="J40" s="107">
        <f t="shared" si="1"/>
        <v>13.79</v>
      </c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</row>
    <row r="41" spans="1:130" s="129" customFormat="1" ht="25.5" x14ac:dyDescent="0.25">
      <c r="B41" s="194" t="s">
        <v>120</v>
      </c>
      <c r="C41" s="227" t="s">
        <v>140</v>
      </c>
      <c r="D41" s="23" t="s">
        <v>141</v>
      </c>
      <c r="E41" s="19" t="s">
        <v>121</v>
      </c>
      <c r="F41" s="28">
        <v>580.74</v>
      </c>
      <c r="G41" s="29">
        <v>52.06</v>
      </c>
      <c r="H41" s="229">
        <f>ROUND(G41*F41,2)</f>
        <v>30233.32</v>
      </c>
      <c r="I41" s="131">
        <v>41.2</v>
      </c>
      <c r="J41" s="107">
        <f t="shared" si="1"/>
        <v>52.06</v>
      </c>
      <c r="K41" s="115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</row>
    <row r="42" spans="1:130" s="129" customFormat="1" ht="25.5" x14ac:dyDescent="0.25">
      <c r="B42" s="194" t="s">
        <v>143</v>
      </c>
      <c r="C42" s="227" t="s">
        <v>63</v>
      </c>
      <c r="D42" s="227" t="s">
        <v>21</v>
      </c>
      <c r="E42" s="19" t="s">
        <v>121</v>
      </c>
      <c r="F42" s="28">
        <v>87.78</v>
      </c>
      <c r="G42" s="29">
        <v>17.920000000000002</v>
      </c>
      <c r="H42" s="229">
        <f>ROUND(G42*F42,2)</f>
        <v>1573.02</v>
      </c>
      <c r="I42" s="131">
        <v>14.18</v>
      </c>
      <c r="J42" s="107">
        <f t="shared" si="1"/>
        <v>17.920000000000002</v>
      </c>
      <c r="K42" s="112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</row>
    <row r="43" spans="1:130" s="129" customFormat="1" ht="25.5" x14ac:dyDescent="0.25">
      <c r="B43" s="194" t="s">
        <v>144</v>
      </c>
      <c r="C43" s="227" t="s">
        <v>64</v>
      </c>
      <c r="D43" s="227" t="s">
        <v>22</v>
      </c>
      <c r="E43" s="19" t="s">
        <v>121</v>
      </c>
      <c r="F43" s="28">
        <v>17.07</v>
      </c>
      <c r="G43" s="29">
        <v>28.8</v>
      </c>
      <c r="H43" s="229">
        <f>ROUND(G43*F43,2)</f>
        <v>491.62</v>
      </c>
      <c r="I43" s="131">
        <v>22.79</v>
      </c>
      <c r="J43" s="107">
        <f t="shared" si="1"/>
        <v>28.8</v>
      </c>
      <c r="K43" s="112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</row>
    <row r="44" spans="1:130" s="110" customFormat="1" ht="38.25" x14ac:dyDescent="0.25">
      <c r="A44" s="4"/>
      <c r="B44" s="194" t="s">
        <v>145</v>
      </c>
      <c r="C44" s="10" t="s">
        <v>72</v>
      </c>
      <c r="D44" s="23" t="s">
        <v>71</v>
      </c>
      <c r="E44" s="19" t="s">
        <v>121</v>
      </c>
      <c r="F44" s="28">
        <v>844.59</v>
      </c>
      <c r="G44" s="29">
        <v>22.61</v>
      </c>
      <c r="H44" s="229">
        <f>ROUND(G44*F44,2)</f>
        <v>19096.18</v>
      </c>
      <c r="I44" s="135">
        <v>17.89</v>
      </c>
      <c r="J44" s="107">
        <f t="shared" si="1"/>
        <v>22.61</v>
      </c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  <c r="CY44" s="129"/>
      <c r="CZ44" s="129"/>
      <c r="DA44" s="129"/>
      <c r="DB44" s="129"/>
      <c r="DC44" s="129"/>
      <c r="DD44" s="129"/>
      <c r="DE44" s="129"/>
      <c r="DF44" s="129"/>
      <c r="DG44" s="129"/>
      <c r="DH44" s="129"/>
      <c r="DI44" s="129"/>
      <c r="DJ44" s="129"/>
      <c r="DK44" s="129"/>
      <c r="DL44" s="129"/>
      <c r="DM44" s="129"/>
      <c r="DN44" s="129"/>
      <c r="DO44" s="129"/>
      <c r="DP44" s="129"/>
      <c r="DQ44" s="129"/>
      <c r="DR44" s="129"/>
      <c r="DS44" s="129"/>
      <c r="DT44" s="129"/>
      <c r="DU44" s="129"/>
      <c r="DV44" s="129"/>
      <c r="DW44" s="129"/>
      <c r="DX44" s="129"/>
      <c r="DY44" s="129"/>
      <c r="DZ44" s="129"/>
    </row>
    <row r="45" spans="1:130" s="129" customFormat="1" ht="12.75" x14ac:dyDescent="0.25">
      <c r="B45" s="180" t="s">
        <v>29</v>
      </c>
      <c r="C45" s="91"/>
      <c r="D45" s="92" t="s">
        <v>24</v>
      </c>
      <c r="E45" s="161" t="s">
        <v>9</v>
      </c>
      <c r="F45" s="102"/>
      <c r="G45" s="179"/>
      <c r="H45" s="181">
        <f>SUM(H46:H53)</f>
        <v>44783.97</v>
      </c>
      <c r="I45" s="131"/>
      <c r="J45" s="107">
        <f t="shared" si="1"/>
        <v>0</v>
      </c>
      <c r="K45" s="112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</row>
    <row r="46" spans="1:130" s="129" customFormat="1" ht="89.25" x14ac:dyDescent="0.25">
      <c r="B46" s="226" t="s">
        <v>31</v>
      </c>
      <c r="C46" s="21" t="s">
        <v>247</v>
      </c>
      <c r="D46" s="227" t="s">
        <v>246</v>
      </c>
      <c r="E46" s="23" t="s">
        <v>76</v>
      </c>
      <c r="F46" s="8">
        <v>25</v>
      </c>
      <c r="G46" s="97">
        <v>816.75</v>
      </c>
      <c r="H46" s="229">
        <f>ROUND(G46*F46,2)</f>
        <v>20418.75</v>
      </c>
      <c r="I46" s="131">
        <v>646.32000000000005</v>
      </c>
      <c r="J46" s="107">
        <f t="shared" si="1"/>
        <v>816.75</v>
      </c>
      <c r="K46" s="112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</row>
    <row r="47" spans="1:130" s="129" customFormat="1" ht="63.75" x14ac:dyDescent="0.25">
      <c r="B47" s="226" t="s">
        <v>118</v>
      </c>
      <c r="C47" s="21" t="s">
        <v>289</v>
      </c>
      <c r="D47" s="227" t="s">
        <v>288</v>
      </c>
      <c r="E47" s="23" t="s">
        <v>76</v>
      </c>
      <c r="F47" s="8">
        <v>1</v>
      </c>
      <c r="G47" s="97">
        <v>362.62</v>
      </c>
      <c r="H47" s="229">
        <f>ROUND(G47*F47,2)</f>
        <v>362.62</v>
      </c>
      <c r="I47" s="131">
        <v>286.95</v>
      </c>
      <c r="J47" s="107">
        <f t="shared" si="1"/>
        <v>362.62</v>
      </c>
      <c r="K47" s="112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</row>
    <row r="48" spans="1:130" s="129" customFormat="1" ht="51" x14ac:dyDescent="0.25">
      <c r="B48" s="226" t="s">
        <v>118</v>
      </c>
      <c r="C48" s="21" t="s">
        <v>255</v>
      </c>
      <c r="D48" s="21" t="s">
        <v>283</v>
      </c>
      <c r="E48" s="19" t="s">
        <v>121</v>
      </c>
      <c r="F48" s="8">
        <v>1.1200000000000001</v>
      </c>
      <c r="G48" s="27">
        <v>448.34</v>
      </c>
      <c r="H48" s="229">
        <f t="shared" ref="H48:H52" si="3">ROUND(G48*F48,2)</f>
        <v>502.14</v>
      </c>
      <c r="I48" s="131">
        <v>354.78</v>
      </c>
      <c r="J48" s="107">
        <f t="shared" si="1"/>
        <v>448.34</v>
      </c>
      <c r="K48" s="112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</row>
    <row r="49" spans="1:130" s="129" customFormat="1" ht="51" x14ac:dyDescent="0.25">
      <c r="B49" s="226" t="s">
        <v>163</v>
      </c>
      <c r="C49" s="21" t="s">
        <v>237</v>
      </c>
      <c r="D49" s="21" t="s">
        <v>236</v>
      </c>
      <c r="E49" s="19" t="s">
        <v>121</v>
      </c>
      <c r="F49" s="8">
        <v>13.4</v>
      </c>
      <c r="G49" s="27">
        <v>555.32000000000005</v>
      </c>
      <c r="H49" s="229">
        <f t="shared" si="3"/>
        <v>7441.29</v>
      </c>
      <c r="I49" s="196">
        <v>439.44</v>
      </c>
      <c r="J49" s="107">
        <f t="shared" si="1"/>
        <v>555.32000000000005</v>
      </c>
      <c r="K49" s="112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</row>
    <row r="50" spans="1:130" s="129" customFormat="1" ht="51" x14ac:dyDescent="0.25">
      <c r="B50" s="226" t="s">
        <v>226</v>
      </c>
      <c r="C50" s="21" t="s">
        <v>239</v>
      </c>
      <c r="D50" s="21" t="s">
        <v>238</v>
      </c>
      <c r="E50" s="19" t="s">
        <v>121</v>
      </c>
      <c r="F50" s="8">
        <v>14.52</v>
      </c>
      <c r="G50" s="27">
        <v>486.69</v>
      </c>
      <c r="H50" s="229">
        <f t="shared" si="3"/>
        <v>7066.74</v>
      </c>
      <c r="I50" s="196">
        <v>385.13</v>
      </c>
      <c r="J50" s="107">
        <f t="shared" si="1"/>
        <v>486.69</v>
      </c>
      <c r="K50" s="112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</row>
    <row r="51" spans="1:130" s="129" customFormat="1" ht="38.25" x14ac:dyDescent="0.25">
      <c r="B51" s="226" t="s">
        <v>241</v>
      </c>
      <c r="C51" s="21" t="s">
        <v>242</v>
      </c>
      <c r="D51" s="21" t="s">
        <v>240</v>
      </c>
      <c r="E51" s="19" t="s">
        <v>76</v>
      </c>
      <c r="F51" s="8">
        <v>2</v>
      </c>
      <c r="G51" s="27">
        <v>2573.15</v>
      </c>
      <c r="H51" s="229">
        <f t="shared" si="3"/>
        <v>5146.3</v>
      </c>
      <c r="I51" s="131">
        <v>2036.2</v>
      </c>
      <c r="J51" s="107">
        <f t="shared" si="1"/>
        <v>2573.15</v>
      </c>
      <c r="K51" s="112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</row>
    <row r="52" spans="1:130" s="129" customFormat="1" ht="76.5" x14ac:dyDescent="0.25">
      <c r="B52" s="226" t="s">
        <v>243</v>
      </c>
      <c r="C52" s="195" t="s">
        <v>245</v>
      </c>
      <c r="D52" s="21" t="s">
        <v>244</v>
      </c>
      <c r="E52" s="19" t="s">
        <v>121</v>
      </c>
      <c r="F52" s="8">
        <v>8.67</v>
      </c>
      <c r="G52" s="27">
        <v>299.04000000000002</v>
      </c>
      <c r="H52" s="229">
        <f t="shared" si="3"/>
        <v>2592.6799999999998</v>
      </c>
      <c r="I52" s="131">
        <v>236.64</v>
      </c>
      <c r="J52" s="107">
        <f t="shared" si="1"/>
        <v>299.04000000000002</v>
      </c>
      <c r="K52" s="112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</row>
    <row r="53" spans="1:130" s="129" customFormat="1" ht="51.75" thickBot="1" x14ac:dyDescent="0.3">
      <c r="B53" s="226" t="s">
        <v>257</v>
      </c>
      <c r="C53" s="199" t="s">
        <v>290</v>
      </c>
      <c r="D53" s="200" t="s">
        <v>291</v>
      </c>
      <c r="E53" s="201" t="s">
        <v>121</v>
      </c>
      <c r="F53" s="8">
        <v>4.2</v>
      </c>
      <c r="G53" s="27">
        <v>298.44</v>
      </c>
      <c r="H53" s="229">
        <f>ROUND(G53*F53,2)</f>
        <v>1253.45</v>
      </c>
      <c r="I53" s="131">
        <v>236.16</v>
      </c>
      <c r="J53" s="107">
        <f t="shared" si="1"/>
        <v>298.44</v>
      </c>
      <c r="K53" s="112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</row>
    <row r="54" spans="1:130" s="129" customFormat="1" ht="13.5" thickBot="1" x14ac:dyDescent="0.3">
      <c r="B54" s="151" t="s">
        <v>32</v>
      </c>
      <c r="C54" s="7"/>
      <c r="D54" s="101" t="s">
        <v>200</v>
      </c>
      <c r="E54" s="1" t="s">
        <v>9</v>
      </c>
      <c r="F54" s="5"/>
      <c r="G54" s="26"/>
      <c r="H54" s="104">
        <f>SUM(H55:H64)</f>
        <v>160987.91</v>
      </c>
      <c r="I54" s="131"/>
      <c r="J54" s="107">
        <f t="shared" si="1"/>
        <v>0</v>
      </c>
      <c r="K54" s="112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</row>
    <row r="55" spans="1:130" s="129" customFormat="1" ht="51.75" thickBot="1" x14ac:dyDescent="0.3">
      <c r="B55" s="89" t="s">
        <v>34</v>
      </c>
      <c r="C55" s="20" t="s">
        <v>42</v>
      </c>
      <c r="D55" s="23" t="s">
        <v>43</v>
      </c>
      <c r="E55" s="19" t="s">
        <v>121</v>
      </c>
      <c r="F55" s="8">
        <v>1590.99</v>
      </c>
      <c r="G55" s="27">
        <v>3.85</v>
      </c>
      <c r="H55" s="105">
        <f>ROUND(G55*F55,2)</f>
        <v>6125.31</v>
      </c>
      <c r="I55" s="131">
        <v>3.05</v>
      </c>
      <c r="J55" s="107">
        <f t="shared" si="1"/>
        <v>3.85</v>
      </c>
      <c r="K55" s="112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</row>
    <row r="56" spans="1:130" s="129" customFormat="1" ht="77.25" thickBot="1" x14ac:dyDescent="0.3">
      <c r="B56" s="89" t="s">
        <v>35</v>
      </c>
      <c r="C56" s="20" t="s">
        <v>44</v>
      </c>
      <c r="D56" s="23" t="s">
        <v>45</v>
      </c>
      <c r="E56" s="19" t="s">
        <v>121</v>
      </c>
      <c r="F56" s="8">
        <v>1590.99</v>
      </c>
      <c r="G56" s="27">
        <v>34.659999999999997</v>
      </c>
      <c r="H56" s="105">
        <f t="shared" ref="H56:H64" si="4">ROUND(G56*F56,2)</f>
        <v>55143.71</v>
      </c>
      <c r="I56" s="131">
        <v>27.43</v>
      </c>
      <c r="J56" s="107">
        <f t="shared" si="1"/>
        <v>34.659999999999997</v>
      </c>
      <c r="K56" s="112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</row>
    <row r="57" spans="1:130" s="113" customFormat="1" ht="90" thickBot="1" x14ac:dyDescent="0.3">
      <c r="A57" s="152"/>
      <c r="B57" s="89" t="s">
        <v>135</v>
      </c>
      <c r="C57" s="20" t="s">
        <v>146</v>
      </c>
      <c r="D57" s="23" t="s">
        <v>147</v>
      </c>
      <c r="E57" s="19" t="s">
        <v>121</v>
      </c>
      <c r="F57" s="8">
        <f>50+215</f>
        <v>265</v>
      </c>
      <c r="G57" s="27">
        <v>37.909999999999997</v>
      </c>
      <c r="H57" s="105">
        <f t="shared" si="4"/>
        <v>10046.15</v>
      </c>
      <c r="I57" s="131">
        <v>30</v>
      </c>
      <c r="J57" s="107">
        <f t="shared" si="1"/>
        <v>37.909999999999997</v>
      </c>
      <c r="K57" s="112"/>
      <c r="L57" s="111"/>
      <c r="M57" s="111"/>
      <c r="N57" s="111"/>
      <c r="O57" s="242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</row>
    <row r="58" spans="1:130" s="116" customFormat="1" ht="90" thickBot="1" x14ac:dyDescent="0.3">
      <c r="A58" s="111"/>
      <c r="B58" s="89" t="s">
        <v>128</v>
      </c>
      <c r="C58" s="20" t="s">
        <v>258</v>
      </c>
      <c r="D58" s="23" t="s">
        <v>259</v>
      </c>
      <c r="E58" s="19" t="s">
        <v>121</v>
      </c>
      <c r="F58" s="8">
        <v>608.77</v>
      </c>
      <c r="G58" s="27">
        <v>33.49</v>
      </c>
      <c r="H58" s="105">
        <f t="shared" si="4"/>
        <v>20387.71</v>
      </c>
      <c r="I58" s="131">
        <v>26.5</v>
      </c>
      <c r="J58" s="107">
        <f t="shared" si="1"/>
        <v>33.49</v>
      </c>
      <c r="K58" s="112"/>
      <c r="L58" s="111"/>
      <c r="M58" s="111"/>
      <c r="N58" s="111"/>
      <c r="O58" s="242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</row>
    <row r="59" spans="1:130" s="116" customFormat="1" ht="64.5" thickBot="1" x14ac:dyDescent="0.3">
      <c r="A59" s="111"/>
      <c r="B59" s="89" t="s">
        <v>129</v>
      </c>
      <c r="C59" s="10" t="s">
        <v>254</v>
      </c>
      <c r="D59" s="23" t="s">
        <v>429</v>
      </c>
      <c r="E59" s="19" t="s">
        <v>121</v>
      </c>
      <c r="F59" s="8">
        <v>315</v>
      </c>
      <c r="G59" s="27">
        <v>40.51</v>
      </c>
      <c r="H59" s="105">
        <f t="shared" si="4"/>
        <v>12760.65</v>
      </c>
      <c r="I59" s="131">
        <v>32.06</v>
      </c>
      <c r="J59" s="107">
        <f t="shared" si="1"/>
        <v>40.51</v>
      </c>
      <c r="K59" s="112"/>
      <c r="L59" s="111"/>
      <c r="M59" s="111"/>
      <c r="N59" s="111"/>
      <c r="O59" s="242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</row>
    <row r="60" spans="1:130" s="117" customFormat="1" ht="77.25" thickBot="1" x14ac:dyDescent="0.3">
      <c r="A60" s="111"/>
      <c r="B60" s="89" t="s">
        <v>130</v>
      </c>
      <c r="C60" s="10" t="s">
        <v>251</v>
      </c>
      <c r="D60" s="23" t="s">
        <v>250</v>
      </c>
      <c r="E60" s="19" t="s">
        <v>121</v>
      </c>
      <c r="F60" s="8">
        <v>281.12</v>
      </c>
      <c r="G60" s="27">
        <v>53.62</v>
      </c>
      <c r="H60" s="105">
        <f t="shared" si="4"/>
        <v>15073.65</v>
      </c>
      <c r="I60" s="131">
        <v>42.43</v>
      </c>
      <c r="J60" s="107">
        <f t="shared" si="1"/>
        <v>53.62</v>
      </c>
      <c r="K60" s="112"/>
      <c r="L60" s="111"/>
      <c r="M60" s="111"/>
      <c r="N60" s="111"/>
      <c r="O60" s="242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</row>
    <row r="61" spans="1:130" s="117" customFormat="1" ht="77.25" thickBot="1" x14ac:dyDescent="0.3">
      <c r="A61" s="111"/>
      <c r="B61" s="89" t="s">
        <v>131</v>
      </c>
      <c r="C61" s="10" t="s">
        <v>253</v>
      </c>
      <c r="D61" s="23" t="s">
        <v>252</v>
      </c>
      <c r="E61" s="19" t="s">
        <v>121</v>
      </c>
      <c r="F61" s="8">
        <v>277.64</v>
      </c>
      <c r="G61" s="27">
        <v>60.87</v>
      </c>
      <c r="H61" s="105">
        <f t="shared" si="4"/>
        <v>16899.95</v>
      </c>
      <c r="I61" s="131">
        <v>48.17</v>
      </c>
      <c r="J61" s="107">
        <f t="shared" si="1"/>
        <v>60.87</v>
      </c>
      <c r="K61" s="112"/>
      <c r="L61" s="242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</row>
    <row r="62" spans="1:130" s="117" customFormat="1" ht="51.75" thickBot="1" x14ac:dyDescent="0.3">
      <c r="A62" s="111"/>
      <c r="B62" s="89" t="s">
        <v>157</v>
      </c>
      <c r="C62" s="23" t="s">
        <v>292</v>
      </c>
      <c r="D62" s="139" t="s">
        <v>293</v>
      </c>
      <c r="E62" s="19" t="s">
        <v>121</v>
      </c>
      <c r="F62" s="8">
        <v>27.8</v>
      </c>
      <c r="G62" s="27">
        <v>82.22</v>
      </c>
      <c r="H62" s="105">
        <f t="shared" si="4"/>
        <v>2285.7199999999998</v>
      </c>
      <c r="I62" s="131">
        <v>65.06</v>
      </c>
      <c r="J62" s="107">
        <f t="shared" si="1"/>
        <v>82.22</v>
      </c>
      <c r="K62" s="112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</row>
    <row r="63" spans="1:130" s="117" customFormat="1" ht="64.5" thickBot="1" x14ac:dyDescent="0.3">
      <c r="A63" s="111"/>
      <c r="B63" s="232" t="s">
        <v>160</v>
      </c>
      <c r="C63" s="16" t="s">
        <v>148</v>
      </c>
      <c r="D63" s="23" t="s">
        <v>149</v>
      </c>
      <c r="E63" s="19" t="s">
        <v>121</v>
      </c>
      <c r="F63" s="8">
        <v>401.1</v>
      </c>
      <c r="G63" s="27">
        <v>30.27</v>
      </c>
      <c r="H63" s="105">
        <f t="shared" si="4"/>
        <v>12141.3</v>
      </c>
      <c r="I63" s="131">
        <v>23.95</v>
      </c>
      <c r="J63" s="107">
        <f t="shared" si="1"/>
        <v>30.27</v>
      </c>
      <c r="K63" s="112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</row>
    <row r="64" spans="1:130" s="117" customFormat="1" ht="39" thickBot="1" x14ac:dyDescent="0.3">
      <c r="A64" s="111"/>
      <c r="B64" s="89" t="s">
        <v>162</v>
      </c>
      <c r="C64" s="16" t="s">
        <v>150</v>
      </c>
      <c r="D64" s="139" t="s">
        <v>151</v>
      </c>
      <c r="E64" s="19" t="s">
        <v>121</v>
      </c>
      <c r="F64" s="8">
        <v>401.1</v>
      </c>
      <c r="G64" s="27">
        <v>25.24</v>
      </c>
      <c r="H64" s="105">
        <f t="shared" si="4"/>
        <v>10123.76</v>
      </c>
      <c r="I64" s="131">
        <v>19.97</v>
      </c>
      <c r="J64" s="107">
        <f t="shared" si="1"/>
        <v>25.24</v>
      </c>
      <c r="K64" s="112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</row>
    <row r="65" spans="1:130" s="117" customFormat="1" ht="13.5" thickBot="1" x14ac:dyDescent="0.3">
      <c r="A65" s="111"/>
      <c r="B65" s="134" t="s">
        <v>36</v>
      </c>
      <c r="C65" s="17"/>
      <c r="D65" s="140" t="s">
        <v>46</v>
      </c>
      <c r="E65" s="1"/>
      <c r="F65" s="18"/>
      <c r="G65" s="26"/>
      <c r="H65" s="104">
        <f>SUM(H66:H72)</f>
        <v>85512.26999999999</v>
      </c>
      <c r="I65" s="131"/>
      <c r="J65" s="107">
        <f t="shared" si="1"/>
        <v>0</v>
      </c>
      <c r="K65" s="112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36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</row>
    <row r="66" spans="1:130" s="117" customFormat="1" ht="77.25" thickBot="1" x14ac:dyDescent="0.3">
      <c r="A66" s="111"/>
      <c r="B66" s="89" t="s">
        <v>37</v>
      </c>
      <c r="C66" s="14" t="s">
        <v>152</v>
      </c>
      <c r="D66" s="23" t="s">
        <v>153</v>
      </c>
      <c r="E66" s="19" t="s">
        <v>121</v>
      </c>
      <c r="F66" s="8">
        <v>344.37</v>
      </c>
      <c r="G66" s="27">
        <v>57.47</v>
      </c>
      <c r="H66" s="105">
        <f>ROUND(G66*F66,2)</f>
        <v>19790.939999999999</v>
      </c>
      <c r="I66" s="131">
        <v>45.48</v>
      </c>
      <c r="J66" s="107">
        <f t="shared" si="1"/>
        <v>57.47</v>
      </c>
      <c r="K66" s="112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</row>
    <row r="67" spans="1:130" s="117" customFormat="1" ht="39" thickBot="1" x14ac:dyDescent="0.3">
      <c r="A67" s="111"/>
      <c r="B67" s="89" t="s">
        <v>47</v>
      </c>
      <c r="C67" s="14" t="s">
        <v>164</v>
      </c>
      <c r="D67" s="23" t="s">
        <v>201</v>
      </c>
      <c r="E67" s="19" t="s">
        <v>121</v>
      </c>
      <c r="F67" s="8">
        <v>315</v>
      </c>
      <c r="G67" s="27">
        <v>63.37</v>
      </c>
      <c r="H67" s="105">
        <f>ROUND(G67*F67,2)</f>
        <v>19961.55</v>
      </c>
      <c r="I67" s="131">
        <v>50.15</v>
      </c>
      <c r="J67" s="107">
        <f t="shared" si="1"/>
        <v>63.37</v>
      </c>
      <c r="K67" s="112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</row>
    <row r="68" spans="1:130" s="117" customFormat="1" ht="64.5" thickBot="1" x14ac:dyDescent="0.3">
      <c r="A68" s="111"/>
      <c r="B68" s="89" t="s">
        <v>48</v>
      </c>
      <c r="C68" s="14" t="s">
        <v>228</v>
      </c>
      <c r="D68" s="23" t="s">
        <v>227</v>
      </c>
      <c r="E68" s="19" t="s">
        <v>121</v>
      </c>
      <c r="F68" s="8">
        <v>327.68</v>
      </c>
      <c r="G68" s="27">
        <v>92.76</v>
      </c>
      <c r="H68" s="105">
        <f>ROUND(G68*F68,2)</f>
        <v>30395.599999999999</v>
      </c>
      <c r="I68" s="131">
        <v>73.400000000000006</v>
      </c>
      <c r="J68" s="107">
        <f>ROUND(I68*1.2637,2)</f>
        <v>92.76</v>
      </c>
      <c r="K68" s="112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</row>
    <row r="69" spans="1:130" s="117" customFormat="1" ht="64.5" thickBot="1" x14ac:dyDescent="0.3">
      <c r="A69" s="111"/>
      <c r="B69" s="232" t="s">
        <v>116</v>
      </c>
      <c r="C69" s="14" t="s">
        <v>295</v>
      </c>
      <c r="D69" s="23" t="s">
        <v>294</v>
      </c>
      <c r="E69" s="19" t="s">
        <v>121</v>
      </c>
      <c r="F69" s="8">
        <v>16.71</v>
      </c>
      <c r="G69" s="27">
        <v>122.19</v>
      </c>
      <c r="H69" s="105">
        <f>ROUND(G69*F69,2)</f>
        <v>2041.79</v>
      </c>
      <c r="I69" s="131">
        <v>96.69</v>
      </c>
      <c r="J69" s="107">
        <f>ROUND(I69*1.2637,2)</f>
        <v>122.19</v>
      </c>
      <c r="K69" s="112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</row>
    <row r="70" spans="1:130" s="117" customFormat="1" ht="39" thickBot="1" x14ac:dyDescent="0.3">
      <c r="A70" s="111"/>
      <c r="B70" s="232" t="s">
        <v>117</v>
      </c>
      <c r="C70" s="14" t="s">
        <v>430</v>
      </c>
      <c r="D70" s="22" t="s">
        <v>431</v>
      </c>
      <c r="E70" s="3" t="s">
        <v>123</v>
      </c>
      <c r="F70" s="8">
        <v>80</v>
      </c>
      <c r="G70" s="27">
        <v>76.540000000000006</v>
      </c>
      <c r="H70" s="105">
        <f t="shared" ref="H70:H71" si="5">ROUND(G70*F70,2)</f>
        <v>6123.2</v>
      </c>
      <c r="I70" s="131"/>
      <c r="J70" s="107"/>
      <c r="K70" s="112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</row>
    <row r="71" spans="1:130" s="117" customFormat="1" ht="39" thickBot="1" x14ac:dyDescent="0.3">
      <c r="A71" s="111"/>
      <c r="B71" s="232" t="s">
        <v>119</v>
      </c>
      <c r="C71" s="14" t="s">
        <v>432</v>
      </c>
      <c r="D71" s="22" t="s">
        <v>433</v>
      </c>
      <c r="E71" s="3" t="s">
        <v>123</v>
      </c>
      <c r="F71" s="8">
        <v>45</v>
      </c>
      <c r="G71" s="27">
        <v>46.34</v>
      </c>
      <c r="H71" s="105">
        <f t="shared" si="5"/>
        <v>2085.3000000000002</v>
      </c>
      <c r="I71" s="131"/>
      <c r="J71" s="107"/>
      <c r="K71" s="112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</row>
    <row r="72" spans="1:130" s="117" customFormat="1" ht="64.5" thickBot="1" x14ac:dyDescent="0.3">
      <c r="A72" s="111"/>
      <c r="B72" s="232" t="s">
        <v>142</v>
      </c>
      <c r="C72" s="14" t="s">
        <v>297</v>
      </c>
      <c r="D72" s="23" t="s">
        <v>296</v>
      </c>
      <c r="E72" s="19" t="s">
        <v>121</v>
      </c>
      <c r="F72" s="8">
        <v>344.37</v>
      </c>
      <c r="G72" s="27">
        <v>14.85</v>
      </c>
      <c r="H72" s="105">
        <f>ROUND(G72*F72,2)</f>
        <v>5113.8900000000003</v>
      </c>
      <c r="I72" s="131">
        <v>11.75</v>
      </c>
      <c r="J72" s="107">
        <f>ROUND(I72*1.2637,2)</f>
        <v>14.85</v>
      </c>
      <c r="K72" s="112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</row>
    <row r="73" spans="1:130" s="117" customFormat="1" ht="13.5" thickBot="1" x14ac:dyDescent="0.3">
      <c r="A73" s="111"/>
      <c r="B73" s="134" t="s">
        <v>173</v>
      </c>
      <c r="C73" s="7"/>
      <c r="D73" s="101" t="s">
        <v>30</v>
      </c>
      <c r="E73" s="1" t="s">
        <v>9</v>
      </c>
      <c r="F73" s="5"/>
      <c r="G73" s="26"/>
      <c r="H73" s="104">
        <f>SUM(H74:H105)</f>
        <v>41414.750000000015</v>
      </c>
      <c r="I73" s="131"/>
      <c r="J73" s="107"/>
      <c r="K73" s="112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</row>
    <row r="74" spans="1:130" s="117" customFormat="1" ht="26.25" thickBot="1" x14ac:dyDescent="0.3">
      <c r="A74" s="111"/>
      <c r="B74" s="226" t="s">
        <v>174</v>
      </c>
      <c r="C74" s="10" t="s">
        <v>111</v>
      </c>
      <c r="D74" s="24" t="s">
        <v>49</v>
      </c>
      <c r="E74" s="19" t="s">
        <v>76</v>
      </c>
      <c r="F74" s="228">
        <v>2</v>
      </c>
      <c r="G74" s="27">
        <v>346.66</v>
      </c>
      <c r="H74" s="229">
        <f>ROUND(G74*F74,2)</f>
        <v>693.32</v>
      </c>
      <c r="I74" s="131"/>
      <c r="J74" s="107"/>
      <c r="K74" s="112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</row>
    <row r="75" spans="1:130" s="117" customFormat="1" ht="39" thickBot="1" x14ac:dyDescent="0.3">
      <c r="A75" s="111"/>
      <c r="B75" s="233" t="s">
        <v>175</v>
      </c>
      <c r="C75" s="202" t="s">
        <v>50</v>
      </c>
      <c r="D75" s="203" t="s">
        <v>51</v>
      </c>
      <c r="E75" s="218" t="s">
        <v>76</v>
      </c>
      <c r="F75" s="219">
        <v>6</v>
      </c>
      <c r="G75" s="206">
        <v>53.38</v>
      </c>
      <c r="H75" s="217">
        <f t="shared" ref="H75:H105" si="6">ROUND(G75*F75,2)</f>
        <v>320.27999999999997</v>
      </c>
      <c r="I75" s="131">
        <v>42.24</v>
      </c>
      <c r="J75" s="107">
        <f t="shared" si="1"/>
        <v>53.38</v>
      </c>
      <c r="K75" s="112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</row>
    <row r="76" spans="1:130" s="117" customFormat="1" ht="26.25" thickBot="1" x14ac:dyDescent="0.3">
      <c r="A76" s="111"/>
      <c r="B76" s="226" t="s">
        <v>176</v>
      </c>
      <c r="C76" s="202" t="s">
        <v>434</v>
      </c>
      <c r="D76" s="203" t="s">
        <v>298</v>
      </c>
      <c r="E76" s="218" t="s">
        <v>76</v>
      </c>
      <c r="F76" s="219">
        <v>2</v>
      </c>
      <c r="G76" s="206">
        <v>30.9</v>
      </c>
      <c r="H76" s="217">
        <f t="shared" si="6"/>
        <v>61.8</v>
      </c>
      <c r="I76" s="131">
        <v>24.45</v>
      </c>
      <c r="J76" s="107">
        <f t="shared" si="1"/>
        <v>30.9</v>
      </c>
      <c r="K76" s="112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</row>
    <row r="77" spans="1:130" s="117" customFormat="1" ht="64.5" thickBot="1" x14ac:dyDescent="0.3">
      <c r="A77" s="111"/>
      <c r="B77" s="233" t="s">
        <v>177</v>
      </c>
      <c r="C77" s="220" t="s">
        <v>154</v>
      </c>
      <c r="D77" s="200" t="s">
        <v>267</v>
      </c>
      <c r="E77" s="218" t="s">
        <v>76</v>
      </c>
      <c r="F77" s="219">
        <v>28</v>
      </c>
      <c r="G77" s="206">
        <v>119.14</v>
      </c>
      <c r="H77" s="217">
        <f t="shared" si="6"/>
        <v>3335.92</v>
      </c>
      <c r="I77" s="131">
        <v>94.28</v>
      </c>
      <c r="J77" s="107">
        <f t="shared" si="1"/>
        <v>119.14</v>
      </c>
      <c r="K77" s="112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</row>
    <row r="78" spans="1:130" s="137" customFormat="1" ht="51.75" thickBot="1" x14ac:dyDescent="0.3">
      <c r="A78" s="153"/>
      <c r="B78" s="226" t="s">
        <v>178</v>
      </c>
      <c r="C78" s="234" t="s">
        <v>155</v>
      </c>
      <c r="D78" s="235" t="s">
        <v>268</v>
      </c>
      <c r="E78" s="218" t="s">
        <v>156</v>
      </c>
      <c r="F78" s="9">
        <v>18</v>
      </c>
      <c r="G78" s="206">
        <v>106.34</v>
      </c>
      <c r="H78" s="217">
        <f t="shared" si="6"/>
        <v>1914.12</v>
      </c>
      <c r="I78" s="131">
        <v>84.15</v>
      </c>
      <c r="J78" s="107">
        <f t="shared" si="1"/>
        <v>106.34</v>
      </c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</row>
    <row r="79" spans="1:130" s="221" customFormat="1" ht="51" x14ac:dyDescent="0.25">
      <c r="A79" s="115"/>
      <c r="B79" s="233" t="s">
        <v>179</v>
      </c>
      <c r="C79" s="234" t="s">
        <v>312</v>
      </c>
      <c r="D79" s="200" t="s">
        <v>311</v>
      </c>
      <c r="E79" s="218" t="s">
        <v>156</v>
      </c>
      <c r="F79" s="9">
        <v>8</v>
      </c>
      <c r="G79" s="206">
        <v>113.01</v>
      </c>
      <c r="H79" s="217">
        <f t="shared" si="6"/>
        <v>904.08</v>
      </c>
      <c r="I79" s="131">
        <v>89.43</v>
      </c>
      <c r="J79" s="107">
        <f t="shared" si="1"/>
        <v>113.01</v>
      </c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</row>
    <row r="80" spans="1:130" s="115" customFormat="1" ht="63.75" x14ac:dyDescent="0.25">
      <c r="B80" s="226" t="s">
        <v>180</v>
      </c>
      <c r="C80" s="200" t="s">
        <v>158</v>
      </c>
      <c r="D80" s="200" t="s">
        <v>159</v>
      </c>
      <c r="E80" s="218" t="s">
        <v>76</v>
      </c>
      <c r="F80" s="9">
        <v>12</v>
      </c>
      <c r="G80" s="206">
        <v>82.99</v>
      </c>
      <c r="H80" s="217">
        <f t="shared" si="6"/>
        <v>995.88</v>
      </c>
      <c r="I80" s="131">
        <v>65.67</v>
      </c>
      <c r="J80" s="107">
        <f t="shared" si="1"/>
        <v>82.99</v>
      </c>
      <c r="K80" s="112"/>
    </row>
    <row r="81" spans="2:11" s="115" customFormat="1" ht="38.25" x14ac:dyDescent="0.25">
      <c r="B81" s="233" t="s">
        <v>184</v>
      </c>
      <c r="C81" s="216" t="s">
        <v>202</v>
      </c>
      <c r="D81" s="200" t="s">
        <v>161</v>
      </c>
      <c r="E81" s="201" t="s">
        <v>76</v>
      </c>
      <c r="F81" s="9">
        <v>7</v>
      </c>
      <c r="G81" s="206">
        <v>435.22</v>
      </c>
      <c r="H81" s="217">
        <f t="shared" si="6"/>
        <v>3046.54</v>
      </c>
      <c r="I81" s="131">
        <v>344.4</v>
      </c>
      <c r="J81" s="107">
        <f t="shared" si="1"/>
        <v>435.22</v>
      </c>
      <c r="K81" s="112"/>
    </row>
    <row r="82" spans="2:11" s="115" customFormat="1" ht="76.5" x14ac:dyDescent="0.25">
      <c r="B82" s="226" t="s">
        <v>185</v>
      </c>
      <c r="C82" s="216" t="s">
        <v>269</v>
      </c>
      <c r="D82" s="200" t="s">
        <v>270</v>
      </c>
      <c r="E82" s="201" t="s">
        <v>76</v>
      </c>
      <c r="F82" s="9">
        <v>1</v>
      </c>
      <c r="G82" s="206">
        <v>749.64</v>
      </c>
      <c r="H82" s="217">
        <f t="shared" si="6"/>
        <v>749.64</v>
      </c>
      <c r="I82" s="131">
        <v>593.21</v>
      </c>
      <c r="J82" s="107">
        <f t="shared" si="1"/>
        <v>749.64</v>
      </c>
      <c r="K82" s="112"/>
    </row>
    <row r="83" spans="2:11" s="115" customFormat="1" ht="25.5" x14ac:dyDescent="0.25">
      <c r="B83" s="233" t="s">
        <v>186</v>
      </c>
      <c r="C83" s="216" t="s">
        <v>256</v>
      </c>
      <c r="D83" s="200" t="s">
        <v>278</v>
      </c>
      <c r="E83" s="201" t="s">
        <v>76</v>
      </c>
      <c r="F83" s="9">
        <v>5</v>
      </c>
      <c r="G83" s="206">
        <v>13.69</v>
      </c>
      <c r="H83" s="217">
        <f t="shared" si="6"/>
        <v>68.45</v>
      </c>
      <c r="I83" s="131"/>
      <c r="J83" s="107"/>
      <c r="K83" s="112"/>
    </row>
    <row r="84" spans="2:11" s="115" customFormat="1" ht="51" x14ac:dyDescent="0.25">
      <c r="B84" s="226" t="s">
        <v>187</v>
      </c>
      <c r="C84" s="202" t="s">
        <v>136</v>
      </c>
      <c r="D84" s="203" t="s">
        <v>137</v>
      </c>
      <c r="E84" s="218" t="s">
        <v>123</v>
      </c>
      <c r="F84" s="219">
        <v>240</v>
      </c>
      <c r="G84" s="206">
        <v>8.1</v>
      </c>
      <c r="H84" s="217">
        <f t="shared" si="6"/>
        <v>1944</v>
      </c>
      <c r="I84" s="131">
        <v>6.41</v>
      </c>
      <c r="J84" s="107">
        <f t="shared" si="1"/>
        <v>8.1</v>
      </c>
      <c r="K84" s="112"/>
    </row>
    <row r="85" spans="2:11" s="115" customFormat="1" ht="63.75" customHeight="1" x14ac:dyDescent="0.25">
      <c r="B85" s="233" t="s">
        <v>209</v>
      </c>
      <c r="C85" s="200" t="s">
        <v>68</v>
      </c>
      <c r="D85" s="200" t="s">
        <v>67</v>
      </c>
      <c r="E85" s="218" t="s">
        <v>123</v>
      </c>
      <c r="F85" s="9">
        <v>120</v>
      </c>
      <c r="G85" s="206">
        <v>47.02</v>
      </c>
      <c r="H85" s="217">
        <f t="shared" si="6"/>
        <v>5642.4</v>
      </c>
      <c r="I85" s="131">
        <v>37.21</v>
      </c>
      <c r="J85" s="107">
        <f t="shared" si="1"/>
        <v>47.02</v>
      </c>
      <c r="K85" s="112"/>
    </row>
    <row r="86" spans="2:11" s="115" customFormat="1" ht="63.75" customHeight="1" x14ac:dyDescent="0.25">
      <c r="B86" s="226" t="s">
        <v>210</v>
      </c>
      <c r="C86" s="220" t="s">
        <v>69</v>
      </c>
      <c r="D86" s="200" t="s">
        <v>70</v>
      </c>
      <c r="E86" s="218" t="s">
        <v>123</v>
      </c>
      <c r="F86" s="9">
        <v>240</v>
      </c>
      <c r="G86" s="206">
        <v>16.489999999999998</v>
      </c>
      <c r="H86" s="217">
        <f t="shared" si="6"/>
        <v>3957.6</v>
      </c>
      <c r="I86" s="131">
        <v>13.05</v>
      </c>
      <c r="J86" s="107">
        <f t="shared" si="1"/>
        <v>16.489999999999998</v>
      </c>
      <c r="K86" s="112"/>
    </row>
    <row r="87" spans="2:11" s="115" customFormat="1" ht="51" x14ac:dyDescent="0.25">
      <c r="B87" s="233" t="s">
        <v>211</v>
      </c>
      <c r="C87" s="220" t="s">
        <v>203</v>
      </c>
      <c r="D87" s="200" t="s">
        <v>204</v>
      </c>
      <c r="E87" s="218" t="s">
        <v>76</v>
      </c>
      <c r="F87" s="9">
        <v>90</v>
      </c>
      <c r="G87" s="206">
        <v>7.52</v>
      </c>
      <c r="H87" s="105">
        <f t="shared" si="6"/>
        <v>676.8</v>
      </c>
      <c r="I87" s="131">
        <v>5.95</v>
      </c>
      <c r="J87" s="109">
        <f t="shared" si="1"/>
        <v>7.52</v>
      </c>
      <c r="K87" s="112"/>
    </row>
    <row r="88" spans="2:11" s="115" customFormat="1" ht="63.75" customHeight="1" x14ac:dyDescent="0.25">
      <c r="B88" s="226" t="s">
        <v>212</v>
      </c>
      <c r="C88" s="220" t="s">
        <v>205</v>
      </c>
      <c r="D88" s="200" t="s">
        <v>206</v>
      </c>
      <c r="E88" s="218" t="s">
        <v>76</v>
      </c>
      <c r="F88" s="9">
        <v>90</v>
      </c>
      <c r="G88" s="206">
        <v>10.46</v>
      </c>
      <c r="H88" s="105">
        <f t="shared" si="6"/>
        <v>941.4</v>
      </c>
      <c r="I88" s="131">
        <v>8.2799999999999994</v>
      </c>
      <c r="J88" s="107">
        <f t="shared" si="1"/>
        <v>10.46</v>
      </c>
      <c r="K88" s="112"/>
    </row>
    <row r="89" spans="2:11" s="115" customFormat="1" ht="63.75" customHeight="1" x14ac:dyDescent="0.25">
      <c r="B89" s="233" t="s">
        <v>213</v>
      </c>
      <c r="C89" s="202" t="s">
        <v>207</v>
      </c>
      <c r="D89" s="200" t="s">
        <v>208</v>
      </c>
      <c r="E89" s="201" t="s">
        <v>76</v>
      </c>
      <c r="F89" s="9">
        <v>15</v>
      </c>
      <c r="G89" s="206">
        <v>33.89</v>
      </c>
      <c r="H89" s="105">
        <f t="shared" si="6"/>
        <v>508.35</v>
      </c>
      <c r="I89" s="131">
        <v>26.82</v>
      </c>
      <c r="J89" s="107">
        <f t="shared" si="1"/>
        <v>33.89</v>
      </c>
      <c r="K89" s="112"/>
    </row>
    <row r="90" spans="2:11" s="115" customFormat="1" ht="63.75" customHeight="1" x14ac:dyDescent="0.25">
      <c r="B90" s="226" t="s">
        <v>218</v>
      </c>
      <c r="C90" s="202" t="s">
        <v>214</v>
      </c>
      <c r="D90" s="200" t="s">
        <v>215</v>
      </c>
      <c r="E90" s="201" t="s">
        <v>123</v>
      </c>
      <c r="F90" s="9">
        <v>30</v>
      </c>
      <c r="G90" s="206">
        <v>13.33</v>
      </c>
      <c r="H90" s="105">
        <f>ROUND(G90*F90,2)</f>
        <v>399.9</v>
      </c>
      <c r="I90" s="131">
        <v>6.41</v>
      </c>
      <c r="J90" s="107">
        <f t="shared" si="1"/>
        <v>8.1</v>
      </c>
      <c r="K90" s="112"/>
    </row>
    <row r="91" spans="2:11" s="115" customFormat="1" ht="63.75" customHeight="1" x14ac:dyDescent="0.25">
      <c r="B91" s="233" t="s">
        <v>219</v>
      </c>
      <c r="C91" s="200" t="s">
        <v>216</v>
      </c>
      <c r="D91" s="200" t="s">
        <v>217</v>
      </c>
      <c r="E91" s="201" t="s">
        <v>123</v>
      </c>
      <c r="F91" s="9">
        <v>30</v>
      </c>
      <c r="G91" s="206">
        <v>28.21</v>
      </c>
      <c r="H91" s="105">
        <f t="shared" si="6"/>
        <v>846.3</v>
      </c>
      <c r="I91" s="131">
        <v>22.32</v>
      </c>
      <c r="J91" s="107">
        <f t="shared" si="1"/>
        <v>28.21</v>
      </c>
      <c r="K91" s="112"/>
    </row>
    <row r="92" spans="2:11" s="115" customFormat="1" ht="63.75" customHeight="1" x14ac:dyDescent="0.25">
      <c r="B92" s="226" t="s">
        <v>303</v>
      </c>
      <c r="C92" s="200" t="s">
        <v>313</v>
      </c>
      <c r="D92" s="200" t="s">
        <v>435</v>
      </c>
      <c r="E92" s="201" t="s">
        <v>121</v>
      </c>
      <c r="F92" s="9">
        <v>2.7</v>
      </c>
      <c r="G92" s="206">
        <v>360</v>
      </c>
      <c r="H92" s="105">
        <f t="shared" si="6"/>
        <v>972</v>
      </c>
      <c r="I92" s="131">
        <v>360</v>
      </c>
      <c r="J92" s="107">
        <f t="shared" si="1"/>
        <v>454.93</v>
      </c>
      <c r="K92" s="112"/>
    </row>
    <row r="93" spans="2:11" s="115" customFormat="1" ht="63.75" customHeight="1" x14ac:dyDescent="0.25">
      <c r="B93" s="233" t="s">
        <v>306</v>
      </c>
      <c r="C93" s="200" t="s">
        <v>314</v>
      </c>
      <c r="D93" s="200" t="s">
        <v>436</v>
      </c>
      <c r="E93" s="201" t="s">
        <v>315</v>
      </c>
      <c r="F93" s="9">
        <v>2</v>
      </c>
      <c r="G93" s="206">
        <v>163.69</v>
      </c>
      <c r="H93" s="105">
        <f t="shared" si="6"/>
        <v>327.38</v>
      </c>
      <c r="I93" s="131">
        <v>129.53</v>
      </c>
      <c r="J93" s="107">
        <f t="shared" si="1"/>
        <v>163.69</v>
      </c>
      <c r="K93" s="112"/>
    </row>
    <row r="94" spans="2:11" s="115" customFormat="1" ht="63.75" customHeight="1" x14ac:dyDescent="0.25">
      <c r="B94" s="226" t="s">
        <v>318</v>
      </c>
      <c r="C94" s="200" t="s">
        <v>317</v>
      </c>
      <c r="D94" s="200" t="s">
        <v>316</v>
      </c>
      <c r="E94" s="201" t="s">
        <v>315</v>
      </c>
      <c r="F94" s="9">
        <v>4</v>
      </c>
      <c r="G94" s="206">
        <v>349.3</v>
      </c>
      <c r="H94" s="105">
        <f t="shared" si="6"/>
        <v>1397.2</v>
      </c>
      <c r="I94" s="131">
        <v>276.41000000000003</v>
      </c>
      <c r="J94" s="107">
        <f t="shared" si="1"/>
        <v>349.3</v>
      </c>
      <c r="K94" s="112"/>
    </row>
    <row r="95" spans="2:11" s="115" customFormat="1" ht="63.75" customHeight="1" x14ac:dyDescent="0.25">
      <c r="B95" s="233" t="s">
        <v>319</v>
      </c>
      <c r="C95" s="200" t="s">
        <v>220</v>
      </c>
      <c r="D95" s="203" t="s">
        <v>221</v>
      </c>
      <c r="E95" s="218" t="s">
        <v>123</v>
      </c>
      <c r="F95" s="9">
        <v>30</v>
      </c>
      <c r="G95" s="206">
        <v>31.42</v>
      </c>
      <c r="H95" s="105">
        <f t="shared" si="6"/>
        <v>942.6</v>
      </c>
      <c r="I95" s="131">
        <v>24.86</v>
      </c>
      <c r="J95" s="107">
        <f t="shared" si="1"/>
        <v>31.42</v>
      </c>
      <c r="K95" s="112"/>
    </row>
    <row r="96" spans="2:11" s="115" customFormat="1" ht="63.75" customHeight="1" x14ac:dyDescent="0.25">
      <c r="B96" s="226" t="s">
        <v>320</v>
      </c>
      <c r="C96" s="200" t="s">
        <v>310</v>
      </c>
      <c r="D96" s="203" t="s">
        <v>309</v>
      </c>
      <c r="E96" s="218" t="s">
        <v>76</v>
      </c>
      <c r="F96" s="9">
        <v>2</v>
      </c>
      <c r="G96" s="206">
        <v>219.53</v>
      </c>
      <c r="H96" s="105">
        <f t="shared" si="6"/>
        <v>439.06</v>
      </c>
      <c r="I96" s="131">
        <v>173.72</v>
      </c>
      <c r="J96" s="107">
        <f t="shared" si="1"/>
        <v>219.53</v>
      </c>
      <c r="K96" s="112"/>
    </row>
    <row r="97" spans="2:11" s="115" customFormat="1" ht="63.75" customHeight="1" x14ac:dyDescent="0.25">
      <c r="B97" s="233" t="s">
        <v>321</v>
      </c>
      <c r="C97" s="200" t="s">
        <v>222</v>
      </c>
      <c r="D97" s="203" t="s">
        <v>223</v>
      </c>
      <c r="E97" s="218" t="s">
        <v>76</v>
      </c>
      <c r="F97" s="9">
        <v>2</v>
      </c>
      <c r="G97" s="206">
        <v>1056.4000000000001</v>
      </c>
      <c r="H97" s="105">
        <f t="shared" si="6"/>
        <v>2112.8000000000002</v>
      </c>
      <c r="I97" s="131">
        <v>835.96</v>
      </c>
      <c r="J97" s="107">
        <f t="shared" si="1"/>
        <v>1056.4000000000001</v>
      </c>
      <c r="K97" s="112"/>
    </row>
    <row r="98" spans="2:11" s="115" customFormat="1" ht="89.25" x14ac:dyDescent="0.25">
      <c r="B98" s="226" t="s">
        <v>322</v>
      </c>
      <c r="C98" s="200" t="s">
        <v>299</v>
      </c>
      <c r="D98" s="203" t="s">
        <v>300</v>
      </c>
      <c r="E98" s="218" t="s">
        <v>76</v>
      </c>
      <c r="F98" s="9">
        <v>2</v>
      </c>
      <c r="G98" s="206">
        <v>637.05999999999995</v>
      </c>
      <c r="H98" s="105">
        <f t="shared" si="6"/>
        <v>1274.1199999999999</v>
      </c>
      <c r="I98" s="131">
        <v>504.12</v>
      </c>
      <c r="J98" s="107">
        <f t="shared" si="1"/>
        <v>637.05999999999995</v>
      </c>
      <c r="K98" s="112"/>
    </row>
    <row r="99" spans="2:11" s="115" customFormat="1" ht="102" x14ac:dyDescent="0.25">
      <c r="B99" s="233" t="s">
        <v>323</v>
      </c>
      <c r="C99" s="200" t="s">
        <v>301</v>
      </c>
      <c r="D99" s="203" t="s">
        <v>302</v>
      </c>
      <c r="E99" s="218" t="s">
        <v>76</v>
      </c>
      <c r="F99" s="9">
        <v>3</v>
      </c>
      <c r="G99" s="206">
        <v>1123</v>
      </c>
      <c r="H99" s="105">
        <f t="shared" si="6"/>
        <v>3369</v>
      </c>
      <c r="I99" s="131">
        <v>888.66</v>
      </c>
      <c r="J99" s="107">
        <f t="shared" si="1"/>
        <v>1123</v>
      </c>
      <c r="K99" s="112"/>
    </row>
    <row r="100" spans="2:11" s="115" customFormat="1" ht="89.25" x14ac:dyDescent="0.25">
      <c r="B100" s="226" t="s">
        <v>324</v>
      </c>
      <c r="C100" s="200" t="s">
        <v>305</v>
      </c>
      <c r="D100" s="203" t="s">
        <v>304</v>
      </c>
      <c r="E100" s="218" t="s">
        <v>76</v>
      </c>
      <c r="F100" s="9">
        <v>5</v>
      </c>
      <c r="G100" s="206">
        <v>343.11</v>
      </c>
      <c r="H100" s="105">
        <f t="shared" si="6"/>
        <v>1715.55</v>
      </c>
      <c r="I100" s="131">
        <v>271.51</v>
      </c>
      <c r="J100" s="107">
        <f t="shared" si="1"/>
        <v>343.11</v>
      </c>
      <c r="K100" s="112"/>
    </row>
    <row r="101" spans="2:11" s="115" customFormat="1" ht="89.25" x14ac:dyDescent="0.25">
      <c r="B101" s="233" t="s">
        <v>325</v>
      </c>
      <c r="C101" s="200" t="s">
        <v>308</v>
      </c>
      <c r="D101" s="203" t="s">
        <v>307</v>
      </c>
      <c r="E101" s="218" t="s">
        <v>76</v>
      </c>
      <c r="F101" s="9">
        <v>1</v>
      </c>
      <c r="G101" s="206">
        <v>218.44</v>
      </c>
      <c r="H101" s="105">
        <f t="shared" si="6"/>
        <v>218.44</v>
      </c>
      <c r="I101" s="131">
        <v>172.86</v>
      </c>
      <c r="J101" s="107">
        <f t="shared" si="1"/>
        <v>218.44</v>
      </c>
      <c r="K101" s="112"/>
    </row>
    <row r="102" spans="2:11" s="115" customFormat="1" ht="25.5" x14ac:dyDescent="0.25">
      <c r="B102" s="233" t="s">
        <v>326</v>
      </c>
      <c r="C102" s="200" t="s">
        <v>438</v>
      </c>
      <c r="D102" s="203" t="s">
        <v>439</v>
      </c>
      <c r="E102" s="218" t="s">
        <v>76</v>
      </c>
      <c r="F102" s="9">
        <v>8</v>
      </c>
      <c r="G102" s="206">
        <v>57.47</v>
      </c>
      <c r="H102" s="105">
        <f t="shared" si="6"/>
        <v>459.76</v>
      </c>
      <c r="I102" s="131"/>
      <c r="J102" s="107">
        <f t="shared" si="1"/>
        <v>0</v>
      </c>
      <c r="K102" s="112"/>
    </row>
    <row r="103" spans="2:11" s="115" customFormat="1" ht="38.25" x14ac:dyDescent="0.25">
      <c r="B103" s="233" t="s">
        <v>437</v>
      </c>
      <c r="C103" s="200" t="s">
        <v>441</v>
      </c>
      <c r="D103" s="203" t="s">
        <v>442</v>
      </c>
      <c r="E103" s="218" t="s">
        <v>76</v>
      </c>
      <c r="F103" s="9">
        <v>8</v>
      </c>
      <c r="G103" s="206">
        <v>73.27</v>
      </c>
      <c r="H103" s="105">
        <f t="shared" si="6"/>
        <v>586.16</v>
      </c>
      <c r="I103" s="131"/>
      <c r="J103" s="107">
        <f t="shared" si="1"/>
        <v>0</v>
      </c>
      <c r="K103" s="112"/>
    </row>
    <row r="104" spans="2:11" s="115" customFormat="1" ht="38.25" x14ac:dyDescent="0.25">
      <c r="B104" s="233" t="s">
        <v>440</v>
      </c>
      <c r="C104" s="200" t="s">
        <v>444</v>
      </c>
      <c r="D104" s="203" t="s">
        <v>445</v>
      </c>
      <c r="E104" s="218" t="s">
        <v>76</v>
      </c>
      <c r="F104" s="9">
        <v>8</v>
      </c>
      <c r="G104" s="206">
        <v>58.85</v>
      </c>
      <c r="H104" s="105">
        <f t="shared" si="6"/>
        <v>470.8</v>
      </c>
      <c r="I104" s="131"/>
      <c r="J104" s="107">
        <f t="shared" si="1"/>
        <v>0</v>
      </c>
      <c r="K104" s="112"/>
    </row>
    <row r="105" spans="2:11" s="115" customFormat="1" ht="63.75" customHeight="1" x14ac:dyDescent="0.25">
      <c r="B105" s="233" t="s">
        <v>443</v>
      </c>
      <c r="C105" s="200" t="s">
        <v>65</v>
      </c>
      <c r="D105" s="200" t="s">
        <v>66</v>
      </c>
      <c r="E105" s="218" t="s">
        <v>76</v>
      </c>
      <c r="F105" s="9">
        <v>10</v>
      </c>
      <c r="G105" s="206">
        <v>12.31</v>
      </c>
      <c r="H105" s="217">
        <f t="shared" si="6"/>
        <v>123.1</v>
      </c>
      <c r="I105" s="131">
        <v>81.5</v>
      </c>
      <c r="J105" s="107">
        <f t="shared" si="1"/>
        <v>102.99</v>
      </c>
      <c r="K105" s="112"/>
    </row>
    <row r="106" spans="2:11" s="115" customFormat="1" ht="12.75" x14ac:dyDescent="0.25">
      <c r="B106" s="207" t="s">
        <v>181</v>
      </c>
      <c r="C106" s="208"/>
      <c r="D106" s="209" t="s">
        <v>33</v>
      </c>
      <c r="E106" s="210" t="s">
        <v>9</v>
      </c>
      <c r="F106" s="5"/>
      <c r="G106" s="211"/>
      <c r="H106" s="104">
        <f>SUM(H107:H131)</f>
        <v>82334.290000000008</v>
      </c>
      <c r="I106" s="131">
        <v>286.87</v>
      </c>
      <c r="J106" s="107">
        <f t="shared" si="1"/>
        <v>362.52</v>
      </c>
      <c r="K106" s="112"/>
    </row>
    <row r="107" spans="2:11" s="115" customFormat="1" ht="37.5" customHeight="1" x14ac:dyDescent="0.25">
      <c r="B107" s="223" t="s">
        <v>182</v>
      </c>
      <c r="C107" s="200" t="s">
        <v>112</v>
      </c>
      <c r="D107" s="201" t="s">
        <v>52</v>
      </c>
      <c r="E107" s="218" t="s">
        <v>76</v>
      </c>
      <c r="F107" s="9">
        <v>2</v>
      </c>
      <c r="G107" s="187">
        <v>349.59</v>
      </c>
      <c r="H107" s="105">
        <f>ROUND(G107*F107,2)</f>
        <v>699.18</v>
      </c>
      <c r="I107" s="131"/>
      <c r="J107" s="107">
        <f t="shared" ref="J107:J137" si="7">ROUND(I107*1.2637,2)</f>
        <v>0</v>
      </c>
      <c r="K107" s="112"/>
    </row>
    <row r="108" spans="2:11" s="115" customFormat="1" ht="38.25" x14ac:dyDescent="0.25">
      <c r="B108" s="223" t="s">
        <v>338</v>
      </c>
      <c r="C108" s="202" t="s">
        <v>277</v>
      </c>
      <c r="D108" s="205" t="s">
        <v>340</v>
      </c>
      <c r="E108" s="201" t="s">
        <v>76</v>
      </c>
      <c r="F108" s="9">
        <v>1</v>
      </c>
      <c r="G108" s="204">
        <v>221.08</v>
      </c>
      <c r="H108" s="224">
        <f t="shared" ref="H108:H131" si="8">ROUND(G108*F108,2)</f>
        <v>221.08</v>
      </c>
      <c r="I108" s="131"/>
      <c r="J108" s="107">
        <f t="shared" si="7"/>
        <v>0</v>
      </c>
    </row>
    <row r="109" spans="2:11" s="115" customFormat="1" ht="89.25" x14ac:dyDescent="0.25">
      <c r="B109" s="223" t="s">
        <v>183</v>
      </c>
      <c r="C109" s="202" t="s">
        <v>446</v>
      </c>
      <c r="D109" s="205" t="s">
        <v>447</v>
      </c>
      <c r="E109" s="201" t="s">
        <v>76</v>
      </c>
      <c r="F109" s="9">
        <v>1</v>
      </c>
      <c r="G109" s="204">
        <v>325.14</v>
      </c>
      <c r="H109" s="224">
        <f t="shared" si="8"/>
        <v>325.14</v>
      </c>
      <c r="I109" s="131"/>
      <c r="J109" s="107">
        <f t="shared" si="7"/>
        <v>0</v>
      </c>
    </row>
    <row r="110" spans="2:11" s="115" customFormat="1" ht="25.5" x14ac:dyDescent="0.25">
      <c r="B110" s="223" t="s">
        <v>188</v>
      </c>
      <c r="C110" s="200" t="s">
        <v>341</v>
      </c>
      <c r="D110" s="205" t="s">
        <v>342</v>
      </c>
      <c r="E110" s="201" t="s">
        <v>76</v>
      </c>
      <c r="F110" s="9">
        <v>4</v>
      </c>
      <c r="G110" s="204">
        <v>104.32</v>
      </c>
      <c r="H110" s="224">
        <f t="shared" si="8"/>
        <v>417.28</v>
      </c>
      <c r="I110" s="131"/>
      <c r="J110" s="107">
        <f t="shared" si="7"/>
        <v>0</v>
      </c>
    </row>
    <row r="111" spans="2:11" s="115" customFormat="1" ht="51" x14ac:dyDescent="0.25">
      <c r="B111" s="223" t="s">
        <v>189</v>
      </c>
      <c r="C111" s="200" t="s">
        <v>343</v>
      </c>
      <c r="D111" s="205" t="s">
        <v>344</v>
      </c>
      <c r="E111" s="201" t="s">
        <v>76</v>
      </c>
      <c r="F111" s="9">
        <v>4</v>
      </c>
      <c r="G111" s="204">
        <v>225.09</v>
      </c>
      <c r="H111" s="224">
        <f t="shared" si="8"/>
        <v>900.36</v>
      </c>
      <c r="I111" s="131"/>
      <c r="J111" s="107">
        <f t="shared" si="7"/>
        <v>0</v>
      </c>
    </row>
    <row r="112" spans="2:11" s="115" customFormat="1" ht="76.5" x14ac:dyDescent="0.25">
      <c r="B112" s="223" t="s">
        <v>190</v>
      </c>
      <c r="C112" s="202" t="s">
        <v>224</v>
      </c>
      <c r="D112" s="205" t="s">
        <v>225</v>
      </c>
      <c r="E112" s="201" t="s">
        <v>76</v>
      </c>
      <c r="F112" s="9">
        <v>1</v>
      </c>
      <c r="G112" s="9">
        <v>968.26</v>
      </c>
      <c r="H112" s="224">
        <f t="shared" si="8"/>
        <v>968.26</v>
      </c>
      <c r="I112" s="131"/>
      <c r="J112" s="107">
        <f t="shared" si="7"/>
        <v>0</v>
      </c>
    </row>
    <row r="113" spans="2:130" s="115" customFormat="1" ht="52.5" customHeight="1" x14ac:dyDescent="0.25">
      <c r="B113" s="223" t="s">
        <v>191</v>
      </c>
      <c r="C113" s="202" t="s">
        <v>347</v>
      </c>
      <c r="D113" s="200" t="s">
        <v>348</v>
      </c>
      <c r="E113" s="201" t="s">
        <v>76</v>
      </c>
      <c r="F113" s="9">
        <v>25</v>
      </c>
      <c r="G113" s="9">
        <v>14.19</v>
      </c>
      <c r="H113" s="225">
        <f t="shared" si="8"/>
        <v>354.75</v>
      </c>
      <c r="I113" s="131"/>
      <c r="J113" s="107">
        <f t="shared" si="7"/>
        <v>0</v>
      </c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</row>
    <row r="114" spans="2:130" s="115" customFormat="1" ht="38.25" x14ac:dyDescent="0.25">
      <c r="B114" s="223" t="s">
        <v>234</v>
      </c>
      <c r="C114" s="202" t="s">
        <v>350</v>
      </c>
      <c r="D114" s="200" t="s">
        <v>351</v>
      </c>
      <c r="E114" s="201" t="s">
        <v>76</v>
      </c>
      <c r="F114" s="9">
        <v>8</v>
      </c>
      <c r="G114" s="9">
        <v>15.44</v>
      </c>
      <c r="H114" s="225">
        <f t="shared" si="8"/>
        <v>123.52</v>
      </c>
      <c r="I114" s="131"/>
      <c r="J114" s="107">
        <f t="shared" si="7"/>
        <v>0</v>
      </c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</row>
    <row r="115" spans="2:130" s="115" customFormat="1" ht="38.25" x14ac:dyDescent="0.25">
      <c r="B115" s="223" t="s">
        <v>235</v>
      </c>
      <c r="C115" s="202" t="s">
        <v>448</v>
      </c>
      <c r="D115" s="200" t="s">
        <v>449</v>
      </c>
      <c r="E115" s="201" t="s">
        <v>76</v>
      </c>
      <c r="F115" s="9">
        <v>1</v>
      </c>
      <c r="G115" s="9">
        <v>118.11</v>
      </c>
      <c r="H115" s="225">
        <f t="shared" si="8"/>
        <v>118.11</v>
      </c>
      <c r="I115" s="131"/>
      <c r="J115" s="107">
        <f t="shared" si="7"/>
        <v>0</v>
      </c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</row>
    <row r="116" spans="2:130" s="115" customFormat="1" ht="51" x14ac:dyDescent="0.25">
      <c r="B116" s="223" t="s">
        <v>345</v>
      </c>
      <c r="C116" s="202" t="s">
        <v>55</v>
      </c>
      <c r="D116" s="205" t="s">
        <v>53</v>
      </c>
      <c r="E116" s="201" t="s">
        <v>123</v>
      </c>
      <c r="F116" s="9">
        <v>800</v>
      </c>
      <c r="G116" s="204">
        <v>3.78</v>
      </c>
      <c r="H116" s="224">
        <f t="shared" si="8"/>
        <v>3024</v>
      </c>
      <c r="I116" s="131"/>
      <c r="J116" s="107">
        <f t="shared" si="7"/>
        <v>0</v>
      </c>
      <c r="K116" s="112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</row>
    <row r="117" spans="2:130" ht="38.25" x14ac:dyDescent="0.25">
      <c r="B117" s="223" t="s">
        <v>346</v>
      </c>
      <c r="C117" s="202" t="s">
        <v>56</v>
      </c>
      <c r="D117" s="205" t="s">
        <v>54</v>
      </c>
      <c r="E117" s="201" t="s">
        <v>123</v>
      </c>
      <c r="F117" s="9">
        <v>700</v>
      </c>
      <c r="G117" s="204">
        <v>6.2</v>
      </c>
      <c r="H117" s="224">
        <f t="shared" si="8"/>
        <v>4340</v>
      </c>
      <c r="I117" s="131"/>
      <c r="J117" s="107">
        <f t="shared" si="7"/>
        <v>0</v>
      </c>
      <c r="K117" s="112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</row>
    <row r="118" spans="2:130" ht="51" x14ac:dyDescent="0.25">
      <c r="B118" s="223" t="s">
        <v>349</v>
      </c>
      <c r="C118" s="202" t="s">
        <v>355</v>
      </c>
      <c r="D118" s="205" t="s">
        <v>356</v>
      </c>
      <c r="E118" s="201" t="s">
        <v>123</v>
      </c>
      <c r="F118" s="9">
        <v>500</v>
      </c>
      <c r="G118" s="9">
        <v>8.5299999999999994</v>
      </c>
      <c r="H118" s="224">
        <f t="shared" si="8"/>
        <v>4265</v>
      </c>
      <c r="I118" s="131"/>
      <c r="J118" s="107">
        <f t="shared" si="7"/>
        <v>0</v>
      </c>
      <c r="K118" s="112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</row>
    <row r="119" spans="2:130" ht="51" x14ac:dyDescent="0.25">
      <c r="B119" s="223" t="s">
        <v>352</v>
      </c>
      <c r="C119" s="202" t="s">
        <v>358</v>
      </c>
      <c r="D119" s="205" t="s">
        <v>359</v>
      </c>
      <c r="E119" s="201" t="s">
        <v>123</v>
      </c>
      <c r="F119" s="9">
        <v>200</v>
      </c>
      <c r="G119" s="9">
        <v>14.06</v>
      </c>
      <c r="H119" s="224">
        <f t="shared" si="8"/>
        <v>2812</v>
      </c>
      <c r="I119" s="131"/>
      <c r="J119" s="107">
        <f t="shared" si="7"/>
        <v>0</v>
      </c>
      <c r="K119" s="112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</row>
    <row r="120" spans="2:130" ht="51" x14ac:dyDescent="0.25">
      <c r="B120" s="223" t="s">
        <v>353</v>
      </c>
      <c r="C120" s="200" t="s">
        <v>361</v>
      </c>
      <c r="D120" s="205" t="s">
        <v>362</v>
      </c>
      <c r="E120" s="201" t="s">
        <v>76</v>
      </c>
      <c r="F120" s="9">
        <v>15</v>
      </c>
      <c r="G120" s="204">
        <v>161.91999999999999</v>
      </c>
      <c r="H120" s="224">
        <f t="shared" si="8"/>
        <v>2428.8000000000002</v>
      </c>
      <c r="I120" s="138"/>
      <c r="J120" s="107">
        <f t="shared" si="7"/>
        <v>0</v>
      </c>
      <c r="K120" s="112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</row>
    <row r="121" spans="2:130" ht="51" x14ac:dyDescent="0.25">
      <c r="B121" s="223" t="s">
        <v>354</v>
      </c>
      <c r="C121" s="200" t="s">
        <v>339</v>
      </c>
      <c r="D121" s="205" t="s">
        <v>365</v>
      </c>
      <c r="E121" s="201" t="s">
        <v>76</v>
      </c>
      <c r="F121" s="9">
        <v>20</v>
      </c>
      <c r="G121" s="204">
        <v>169.68</v>
      </c>
      <c r="H121" s="224">
        <f t="shared" si="8"/>
        <v>3393.6</v>
      </c>
      <c r="I121" s="138"/>
      <c r="J121" s="107">
        <f t="shared" si="7"/>
        <v>0</v>
      </c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</row>
    <row r="122" spans="2:130" ht="51.75" thickBot="1" x14ac:dyDescent="0.3">
      <c r="B122" s="223" t="s">
        <v>357</v>
      </c>
      <c r="C122" s="200" t="s">
        <v>364</v>
      </c>
      <c r="D122" s="205" t="s">
        <v>367</v>
      </c>
      <c r="E122" s="201" t="s">
        <v>76</v>
      </c>
      <c r="F122" s="9">
        <v>37</v>
      </c>
      <c r="G122" s="204">
        <v>158.94</v>
      </c>
      <c r="H122" s="224">
        <f t="shared" si="8"/>
        <v>5880.78</v>
      </c>
      <c r="I122" s="138"/>
      <c r="J122" s="107">
        <f t="shared" si="7"/>
        <v>0</v>
      </c>
      <c r="K122" s="112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42"/>
      <c r="BT122" s="142"/>
      <c r="BU122" s="142"/>
      <c r="BV122" s="142"/>
      <c r="BW122" s="142"/>
      <c r="BX122" s="142"/>
      <c r="BY122" s="142"/>
      <c r="BZ122" s="142"/>
      <c r="CA122" s="142"/>
      <c r="CB122" s="142"/>
      <c r="CC122" s="142"/>
      <c r="CD122" s="142"/>
      <c r="CE122" s="142"/>
      <c r="CF122" s="142"/>
      <c r="CG122" s="142"/>
      <c r="CH122" s="142"/>
      <c r="CI122" s="142"/>
      <c r="CJ122" s="142"/>
      <c r="CK122" s="142"/>
      <c r="CL122" s="142"/>
      <c r="CM122" s="142"/>
      <c r="CN122" s="142"/>
      <c r="CO122" s="142"/>
      <c r="CP122" s="142"/>
      <c r="CQ122" s="142"/>
      <c r="CR122" s="142"/>
      <c r="CS122" s="142"/>
      <c r="CT122" s="142"/>
      <c r="CU122" s="142"/>
      <c r="CV122" s="142"/>
      <c r="CW122" s="142"/>
      <c r="CX122" s="142"/>
      <c r="CY122" s="142"/>
      <c r="CZ122" s="142"/>
      <c r="DA122" s="142"/>
      <c r="DB122" s="142"/>
      <c r="DC122" s="142"/>
      <c r="DD122" s="142"/>
      <c r="DE122" s="142"/>
      <c r="DF122" s="142"/>
      <c r="DG122" s="142"/>
      <c r="DH122" s="142"/>
      <c r="DI122" s="142"/>
      <c r="DJ122" s="142"/>
      <c r="DK122" s="142"/>
      <c r="DL122" s="142"/>
      <c r="DM122" s="142"/>
      <c r="DN122" s="142"/>
      <c r="DO122" s="142"/>
      <c r="DP122" s="142"/>
      <c r="DQ122" s="142"/>
      <c r="DR122" s="142"/>
      <c r="DS122" s="142"/>
      <c r="DT122" s="142"/>
      <c r="DU122" s="142"/>
      <c r="DV122" s="142"/>
      <c r="DW122" s="142"/>
      <c r="DX122" s="142"/>
      <c r="DY122" s="142"/>
      <c r="DZ122" s="142"/>
    </row>
    <row r="123" spans="2:130" ht="63.75" x14ac:dyDescent="0.25">
      <c r="B123" s="223" t="s">
        <v>360</v>
      </c>
      <c r="C123" s="202" t="s">
        <v>369</v>
      </c>
      <c r="D123" s="205" t="s">
        <v>370</v>
      </c>
      <c r="E123" s="201" t="s">
        <v>76</v>
      </c>
      <c r="F123" s="9">
        <v>20</v>
      </c>
      <c r="G123" s="204">
        <v>129.05000000000001</v>
      </c>
      <c r="H123" s="224">
        <f t="shared" si="8"/>
        <v>2581</v>
      </c>
      <c r="I123" s="138"/>
      <c r="J123" s="107">
        <f t="shared" si="7"/>
        <v>0</v>
      </c>
      <c r="K123" s="112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</row>
    <row r="124" spans="2:130" ht="76.5" x14ac:dyDescent="0.25">
      <c r="B124" s="223" t="s">
        <v>363</v>
      </c>
      <c r="C124" s="202" t="s">
        <v>279</v>
      </c>
      <c r="D124" s="205" t="s">
        <v>280</v>
      </c>
      <c r="E124" s="201" t="s">
        <v>76</v>
      </c>
      <c r="F124" s="9">
        <v>55</v>
      </c>
      <c r="G124" s="204">
        <v>154.61000000000001</v>
      </c>
      <c r="H124" s="224">
        <f t="shared" si="8"/>
        <v>8503.5499999999993</v>
      </c>
      <c r="I124" s="138"/>
      <c r="J124" s="107">
        <f t="shared" si="7"/>
        <v>0</v>
      </c>
      <c r="K124" s="112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</row>
    <row r="125" spans="2:130" ht="63.75" x14ac:dyDescent="0.25">
      <c r="B125" s="223" t="s">
        <v>366</v>
      </c>
      <c r="C125" s="202" t="s">
        <v>281</v>
      </c>
      <c r="D125" s="205" t="s">
        <v>282</v>
      </c>
      <c r="E125" s="201" t="s">
        <v>76</v>
      </c>
      <c r="F125" s="9">
        <v>10</v>
      </c>
      <c r="G125" s="204">
        <v>145.74</v>
      </c>
      <c r="H125" s="224">
        <f t="shared" si="8"/>
        <v>1457.4</v>
      </c>
      <c r="I125" s="138"/>
      <c r="J125" s="107">
        <f t="shared" si="7"/>
        <v>0</v>
      </c>
      <c r="K125" s="112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</row>
    <row r="126" spans="2:130" ht="38.25" x14ac:dyDescent="0.25">
      <c r="B126" s="223" t="s">
        <v>368</v>
      </c>
      <c r="C126" s="202" t="s">
        <v>232</v>
      </c>
      <c r="D126" s="205" t="s">
        <v>233</v>
      </c>
      <c r="E126" s="201" t="s">
        <v>76</v>
      </c>
      <c r="F126" s="9">
        <v>6</v>
      </c>
      <c r="G126" s="204">
        <v>294.23</v>
      </c>
      <c r="H126" s="224">
        <f t="shared" si="8"/>
        <v>1765.38</v>
      </c>
      <c r="I126" s="138"/>
      <c r="J126" s="107">
        <f t="shared" si="7"/>
        <v>0</v>
      </c>
      <c r="K126" s="112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</row>
    <row r="127" spans="2:130" ht="38.25" x14ac:dyDescent="0.25">
      <c r="B127" s="223" t="s">
        <v>371</v>
      </c>
      <c r="C127" s="23" t="s">
        <v>375</v>
      </c>
      <c r="D127" s="22" t="s">
        <v>376</v>
      </c>
      <c r="E127" s="24" t="s">
        <v>123</v>
      </c>
      <c r="F127" s="9">
        <v>600</v>
      </c>
      <c r="G127" s="204">
        <v>19.57</v>
      </c>
      <c r="H127" s="224">
        <f t="shared" si="8"/>
        <v>11742</v>
      </c>
      <c r="I127" s="138"/>
      <c r="J127" s="107">
        <f t="shared" si="7"/>
        <v>0</v>
      </c>
      <c r="K127" s="112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</row>
    <row r="128" spans="2:130" ht="38.25" x14ac:dyDescent="0.25">
      <c r="B128" s="223" t="s">
        <v>372</v>
      </c>
      <c r="C128" s="23" t="s">
        <v>377</v>
      </c>
      <c r="D128" s="22" t="s">
        <v>378</v>
      </c>
      <c r="E128" s="24" t="s">
        <v>76</v>
      </c>
      <c r="F128" s="9">
        <v>70</v>
      </c>
      <c r="G128" s="204">
        <v>24.95</v>
      </c>
      <c r="H128" s="224">
        <f t="shared" si="8"/>
        <v>1746.5</v>
      </c>
      <c r="I128" s="138"/>
      <c r="J128" s="107">
        <f t="shared" si="7"/>
        <v>0</v>
      </c>
      <c r="K128" s="112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</row>
    <row r="129" spans="1:130" ht="38.25" x14ac:dyDescent="0.25">
      <c r="B129" s="223" t="s">
        <v>373</v>
      </c>
      <c r="C129" s="23" t="s">
        <v>379</v>
      </c>
      <c r="D129" s="22" t="s">
        <v>380</v>
      </c>
      <c r="E129" s="24" t="s">
        <v>76</v>
      </c>
      <c r="F129" s="9">
        <v>70</v>
      </c>
      <c r="G129" s="204">
        <v>15.63</v>
      </c>
      <c r="H129" s="224">
        <f t="shared" si="8"/>
        <v>1094.0999999999999</v>
      </c>
      <c r="I129" s="138"/>
      <c r="J129" s="107">
        <f t="shared" si="7"/>
        <v>0</v>
      </c>
      <c r="K129" s="112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</row>
    <row r="130" spans="1:130" ht="38.25" x14ac:dyDescent="0.25">
      <c r="B130" s="223" t="s">
        <v>374</v>
      </c>
      <c r="C130" s="23" t="s">
        <v>381</v>
      </c>
      <c r="D130" s="22" t="s">
        <v>382</v>
      </c>
      <c r="E130" s="24" t="s">
        <v>123</v>
      </c>
      <c r="F130" s="9">
        <v>1100</v>
      </c>
      <c r="G130" s="204">
        <v>11.77</v>
      </c>
      <c r="H130" s="224">
        <f t="shared" si="8"/>
        <v>12947</v>
      </c>
      <c r="I130" s="138"/>
      <c r="J130" s="107">
        <f t="shared" si="7"/>
        <v>0</v>
      </c>
      <c r="K130" s="112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</row>
    <row r="131" spans="1:130" ht="38.25" x14ac:dyDescent="0.25">
      <c r="B131" s="223" t="s">
        <v>451</v>
      </c>
      <c r="C131" s="202" t="s">
        <v>383</v>
      </c>
      <c r="D131" s="205" t="s">
        <v>384</v>
      </c>
      <c r="E131" s="201" t="s">
        <v>76</v>
      </c>
      <c r="F131" s="9">
        <v>85</v>
      </c>
      <c r="G131" s="204">
        <v>120.3</v>
      </c>
      <c r="H131" s="224">
        <f t="shared" si="8"/>
        <v>10225.5</v>
      </c>
      <c r="I131" s="138"/>
      <c r="J131" s="107">
        <f t="shared" si="7"/>
        <v>0</v>
      </c>
      <c r="K131" s="112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</row>
    <row r="132" spans="1:130" ht="12.75" x14ac:dyDescent="0.25">
      <c r="B132" s="207" t="s">
        <v>459</v>
      </c>
      <c r="C132" s="208"/>
      <c r="D132" s="209" t="s">
        <v>462</v>
      </c>
      <c r="E132" s="210" t="s">
        <v>9</v>
      </c>
      <c r="F132" s="5"/>
      <c r="G132" s="211"/>
      <c r="H132" s="104">
        <f>H133+H134</f>
        <v>5342.65</v>
      </c>
      <c r="I132" s="138"/>
      <c r="J132" s="107">
        <f t="shared" si="7"/>
        <v>0</v>
      </c>
      <c r="K132" s="112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</row>
    <row r="133" spans="1:130" ht="25.5" x14ac:dyDescent="0.25">
      <c r="B133" s="223" t="s">
        <v>460</v>
      </c>
      <c r="C133" s="23" t="s">
        <v>464</v>
      </c>
      <c r="D133" s="22" t="s">
        <v>463</v>
      </c>
      <c r="E133" s="24" t="s">
        <v>121</v>
      </c>
      <c r="F133" s="9">
        <v>401.1</v>
      </c>
      <c r="G133" s="204">
        <v>11.69</v>
      </c>
      <c r="H133" s="224">
        <f t="shared" ref="H133:H134" si="9">ROUND(G133*F133,2)</f>
        <v>4688.8599999999997</v>
      </c>
      <c r="I133" s="138">
        <v>9.25</v>
      </c>
      <c r="J133" s="107">
        <f t="shared" si="7"/>
        <v>11.69</v>
      </c>
      <c r="K133" s="112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</row>
    <row r="134" spans="1:130" ht="25.5" x14ac:dyDescent="0.25">
      <c r="B134" s="223" t="s">
        <v>461</v>
      </c>
      <c r="C134" s="23" t="s">
        <v>450</v>
      </c>
      <c r="D134" s="22" t="s">
        <v>465</v>
      </c>
      <c r="E134" s="24" t="s">
        <v>121</v>
      </c>
      <c r="F134" s="9">
        <v>401.1</v>
      </c>
      <c r="G134" s="204">
        <v>1.63</v>
      </c>
      <c r="H134" s="224">
        <f t="shared" si="9"/>
        <v>653.79</v>
      </c>
      <c r="I134" s="138"/>
      <c r="J134" s="107">
        <f t="shared" si="7"/>
        <v>0</v>
      </c>
      <c r="K134" s="112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</row>
    <row r="135" spans="1:130" ht="13.5" thickBot="1" x14ac:dyDescent="0.3">
      <c r="A135" s="115"/>
      <c r="B135" s="300" t="s">
        <v>41</v>
      </c>
      <c r="C135" s="301"/>
      <c r="D135" s="302"/>
      <c r="E135" s="1" t="s">
        <v>9</v>
      </c>
      <c r="F135" s="147"/>
      <c r="G135" s="26"/>
      <c r="H135" s="148">
        <f>H18+H29+H39+H45+H54+H65+H73+H106+H15+H132</f>
        <v>577456.13</v>
      </c>
      <c r="I135" s="143"/>
      <c r="J135" s="107">
        <f t="shared" si="7"/>
        <v>0</v>
      </c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</row>
    <row r="136" spans="1:130" ht="13.5" thickBot="1" x14ac:dyDescent="0.3">
      <c r="A136" s="115"/>
      <c r="B136" s="303" t="s">
        <v>385</v>
      </c>
      <c r="C136" s="304"/>
      <c r="D136" s="304"/>
      <c r="E136" s="304"/>
      <c r="F136" s="304"/>
      <c r="G136" s="304"/>
      <c r="H136" s="305"/>
      <c r="I136" s="143"/>
      <c r="J136" s="107">
        <f t="shared" si="7"/>
        <v>0</v>
      </c>
      <c r="K136" s="112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</row>
    <row r="137" spans="1:130" ht="12.75" x14ac:dyDescent="0.25">
      <c r="I137" s="143"/>
      <c r="J137" s="107">
        <f t="shared" si="7"/>
        <v>0</v>
      </c>
      <c r="K137" s="112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</row>
    <row r="138" spans="1:130" ht="12.75" x14ac:dyDescent="0.25">
      <c r="I138" s="138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</row>
    <row r="139" spans="1:130" ht="12.75" x14ac:dyDescent="0.25">
      <c r="I139" s="138"/>
      <c r="J139" s="115"/>
      <c r="K139" s="112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</row>
    <row r="140" spans="1:130" ht="19.5" customHeight="1" x14ac:dyDescent="0.25">
      <c r="I140" s="138"/>
      <c r="J140" s="115"/>
      <c r="K140" s="112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4"/>
      <c r="BB140" s="114"/>
      <c r="BC140" s="114"/>
      <c r="BD140" s="114"/>
      <c r="BE140" s="114"/>
      <c r="BF140" s="114"/>
      <c r="BG140" s="114"/>
      <c r="BH140" s="114"/>
      <c r="BI140" s="114"/>
      <c r="BJ140" s="114"/>
      <c r="BK140" s="114"/>
      <c r="BL140" s="114"/>
      <c r="BM140" s="114"/>
      <c r="BN140" s="114"/>
      <c r="BO140" s="114"/>
      <c r="BP140" s="114"/>
      <c r="BQ140" s="114"/>
      <c r="BR140" s="114"/>
      <c r="BS140" s="114"/>
      <c r="BT140" s="114"/>
      <c r="BU140" s="114"/>
      <c r="BV140" s="114"/>
      <c r="BW140" s="114"/>
      <c r="BX140" s="114"/>
      <c r="BY140" s="114"/>
      <c r="BZ140" s="114"/>
      <c r="CA140" s="114"/>
      <c r="CB140" s="114"/>
      <c r="CC140" s="114"/>
      <c r="CD140" s="114"/>
      <c r="CE140" s="114"/>
      <c r="CF140" s="114"/>
      <c r="CG140" s="114"/>
      <c r="CH140" s="114"/>
      <c r="CI140" s="114"/>
      <c r="CJ140" s="114"/>
      <c r="CK140" s="114"/>
      <c r="CL140" s="114"/>
      <c r="CM140" s="114"/>
      <c r="CN140" s="114"/>
      <c r="CO140" s="114"/>
      <c r="CP140" s="114"/>
      <c r="CQ140" s="114"/>
      <c r="CR140" s="114"/>
      <c r="CS140" s="114"/>
      <c r="CT140" s="114"/>
      <c r="CU140" s="114"/>
      <c r="CV140" s="114"/>
      <c r="CW140" s="114"/>
      <c r="CX140" s="114"/>
      <c r="CY140" s="114"/>
      <c r="CZ140" s="114"/>
      <c r="DA140" s="114"/>
      <c r="DB140" s="114"/>
      <c r="DC140" s="114"/>
      <c r="DD140" s="114"/>
      <c r="DE140" s="114"/>
      <c r="DF140" s="114"/>
      <c r="DG140" s="114"/>
      <c r="DH140" s="114"/>
      <c r="DI140" s="114"/>
      <c r="DJ140" s="114"/>
      <c r="DK140" s="114"/>
      <c r="DL140" s="114"/>
      <c r="DM140" s="114"/>
      <c r="DN140" s="114"/>
      <c r="DO140" s="114"/>
      <c r="DP140" s="114"/>
      <c r="DQ140" s="114"/>
      <c r="DR140" s="114"/>
      <c r="DS140" s="114"/>
      <c r="DT140" s="114"/>
      <c r="DU140" s="114"/>
      <c r="DV140" s="114"/>
      <c r="DW140" s="114"/>
      <c r="DX140" s="114"/>
      <c r="DY140" s="114"/>
      <c r="DZ140" s="114"/>
    </row>
    <row r="141" spans="1:130" ht="12.75" x14ac:dyDescent="0.25">
      <c r="I141" s="138"/>
      <c r="J141" s="115"/>
      <c r="K141" s="112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4"/>
      <c r="BB141" s="114"/>
      <c r="BC141" s="114"/>
      <c r="BD141" s="114"/>
      <c r="BE141" s="114"/>
      <c r="BF141" s="114"/>
      <c r="BG141" s="114"/>
      <c r="BH141" s="114"/>
      <c r="BI141" s="114"/>
      <c r="BJ141" s="114"/>
      <c r="BK141" s="114"/>
      <c r="BL141" s="114"/>
      <c r="BM141" s="114"/>
      <c r="BN141" s="114"/>
      <c r="BO141" s="114"/>
      <c r="BP141" s="114"/>
      <c r="BQ141" s="114"/>
      <c r="BR141" s="114"/>
      <c r="BS141" s="114"/>
      <c r="BT141" s="114"/>
      <c r="BU141" s="114"/>
      <c r="BV141" s="114"/>
      <c r="BW141" s="114"/>
      <c r="BX141" s="114"/>
      <c r="BY141" s="114"/>
      <c r="BZ141" s="114"/>
      <c r="CA141" s="114"/>
      <c r="CB141" s="114"/>
      <c r="CC141" s="114"/>
      <c r="CD141" s="114"/>
      <c r="CE141" s="114"/>
      <c r="CF141" s="114"/>
      <c r="CG141" s="114"/>
      <c r="CH141" s="114"/>
      <c r="CI141" s="114"/>
      <c r="CJ141" s="114"/>
      <c r="CK141" s="114"/>
      <c r="CL141" s="114"/>
      <c r="CM141" s="114"/>
      <c r="CN141" s="114"/>
      <c r="CO141" s="114"/>
      <c r="CP141" s="114"/>
      <c r="CQ141" s="114"/>
      <c r="CR141" s="114"/>
      <c r="CS141" s="114"/>
      <c r="CT141" s="114"/>
      <c r="CU141" s="114"/>
      <c r="CV141" s="114"/>
      <c r="CW141" s="114"/>
      <c r="CX141" s="114"/>
      <c r="CY141" s="114"/>
      <c r="CZ141" s="114"/>
      <c r="DA141" s="114"/>
      <c r="DB141" s="114"/>
      <c r="DC141" s="114"/>
      <c r="DD141" s="114"/>
      <c r="DE141" s="114"/>
      <c r="DF141" s="114"/>
      <c r="DG141" s="114"/>
      <c r="DH141" s="114"/>
      <c r="DI141" s="114"/>
      <c r="DJ141" s="114"/>
      <c r="DK141" s="114"/>
      <c r="DL141" s="114"/>
      <c r="DM141" s="114"/>
      <c r="DN141" s="114"/>
      <c r="DO141" s="114"/>
      <c r="DP141" s="114"/>
      <c r="DQ141" s="114"/>
      <c r="DR141" s="114"/>
      <c r="DS141" s="114"/>
      <c r="DT141" s="114"/>
      <c r="DU141" s="114"/>
      <c r="DV141" s="114"/>
      <c r="DW141" s="114"/>
      <c r="DX141" s="114"/>
      <c r="DY141" s="114"/>
      <c r="DZ141" s="114"/>
    </row>
    <row r="142" spans="1:130" ht="12.75" x14ac:dyDescent="0.25">
      <c r="I142" s="138"/>
      <c r="J142" s="115"/>
      <c r="K142" s="112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4"/>
      <c r="BB142" s="114"/>
      <c r="BC142" s="114"/>
      <c r="BD142" s="114"/>
      <c r="BE142" s="114"/>
      <c r="BF142" s="114"/>
      <c r="BG142" s="114"/>
      <c r="BH142" s="114"/>
      <c r="BI142" s="114"/>
      <c r="BJ142" s="114"/>
      <c r="BK142" s="114"/>
      <c r="BL142" s="114"/>
      <c r="BM142" s="114"/>
      <c r="BN142" s="114"/>
      <c r="BO142" s="114"/>
      <c r="BP142" s="114"/>
      <c r="BQ142" s="114"/>
      <c r="BR142" s="114"/>
      <c r="BS142" s="114"/>
      <c r="BT142" s="114"/>
      <c r="BU142" s="114"/>
      <c r="BV142" s="114"/>
      <c r="BW142" s="114"/>
      <c r="BX142" s="114"/>
      <c r="BY142" s="114"/>
      <c r="BZ142" s="114"/>
      <c r="CA142" s="114"/>
      <c r="CB142" s="114"/>
      <c r="CC142" s="114"/>
      <c r="CD142" s="114"/>
      <c r="CE142" s="114"/>
      <c r="CF142" s="114"/>
      <c r="CG142" s="114"/>
      <c r="CH142" s="114"/>
      <c r="CI142" s="114"/>
      <c r="CJ142" s="114"/>
      <c r="CK142" s="114"/>
      <c r="CL142" s="114"/>
      <c r="CM142" s="114"/>
      <c r="CN142" s="114"/>
      <c r="CO142" s="114"/>
      <c r="CP142" s="114"/>
      <c r="CQ142" s="114"/>
      <c r="CR142" s="114"/>
      <c r="CS142" s="114"/>
      <c r="CT142" s="114"/>
      <c r="CU142" s="114"/>
      <c r="CV142" s="114"/>
      <c r="CW142" s="114"/>
      <c r="CX142" s="114"/>
      <c r="CY142" s="114"/>
      <c r="CZ142" s="114"/>
      <c r="DA142" s="114"/>
      <c r="DB142" s="114"/>
      <c r="DC142" s="114"/>
      <c r="DD142" s="114"/>
      <c r="DE142" s="114"/>
      <c r="DF142" s="114"/>
      <c r="DG142" s="114"/>
      <c r="DH142" s="114"/>
      <c r="DI142" s="114"/>
      <c r="DJ142" s="114"/>
      <c r="DK142" s="114"/>
      <c r="DL142" s="114"/>
      <c r="DM142" s="114"/>
      <c r="DN142" s="114"/>
      <c r="DO142" s="114"/>
      <c r="DP142" s="114"/>
      <c r="DQ142" s="114"/>
      <c r="DR142" s="114"/>
      <c r="DS142" s="114"/>
      <c r="DT142" s="114"/>
      <c r="DU142" s="114"/>
      <c r="DV142" s="114"/>
      <c r="DW142" s="114"/>
      <c r="DX142" s="114"/>
      <c r="DY142" s="114"/>
      <c r="DZ142" s="114"/>
    </row>
    <row r="143" spans="1:130" ht="12.75" x14ac:dyDescent="0.25">
      <c r="A143" s="129"/>
      <c r="I143" s="138"/>
      <c r="J143" s="115"/>
      <c r="K143" s="112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</row>
    <row r="144" spans="1:130" s="114" customFormat="1" ht="15" x14ac:dyDescent="0.25">
      <c r="A144" s="111"/>
      <c r="B144" s="11"/>
      <c r="C144" s="11"/>
      <c r="D144" s="11"/>
      <c r="E144" s="11"/>
      <c r="F144" s="12"/>
      <c r="G144" s="12"/>
      <c r="H144" s="13"/>
      <c r="I144" s="144"/>
      <c r="J144" s="111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</row>
    <row r="145" spans="1:130" s="114" customFormat="1" ht="12.75" x14ac:dyDescent="0.25">
      <c r="A145" s="111"/>
      <c r="B145" s="11"/>
      <c r="C145" s="11"/>
      <c r="D145" s="11"/>
      <c r="E145" s="11"/>
      <c r="F145" s="12"/>
      <c r="G145" s="12"/>
      <c r="H145" s="13"/>
      <c r="I145" s="138"/>
      <c r="J145" s="111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</row>
    <row r="146" spans="1:130" s="114" customFormat="1" ht="12.75" x14ac:dyDescent="0.25">
      <c r="A146" s="111"/>
      <c r="B146" s="11"/>
      <c r="C146" s="11"/>
      <c r="D146" s="11"/>
      <c r="E146" s="11"/>
      <c r="F146" s="12"/>
      <c r="G146" s="12"/>
      <c r="H146" s="13"/>
      <c r="I146" s="138"/>
      <c r="J146" s="111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</row>
    <row r="147" spans="1:130" ht="12.75" x14ac:dyDescent="0.25">
      <c r="A147" s="129"/>
      <c r="I147" s="145"/>
      <c r="J147" s="115"/>
      <c r="K147" s="112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</row>
    <row r="148" spans="1:130" ht="15.75" thickBot="1" x14ac:dyDescent="0.3">
      <c r="I148" s="145"/>
      <c r="J148" s="112"/>
      <c r="K148" s="112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50"/>
      <c r="BB148" s="150"/>
      <c r="BC148" s="150"/>
      <c r="BD148" s="150"/>
      <c r="BE148" s="150"/>
      <c r="BF148" s="150"/>
      <c r="BG148" s="150"/>
      <c r="BH148" s="150"/>
      <c r="BI148" s="150"/>
      <c r="BJ148" s="150"/>
      <c r="BK148" s="150"/>
      <c r="BL148" s="150"/>
      <c r="BM148" s="150"/>
      <c r="BN148" s="150"/>
      <c r="BO148" s="150"/>
      <c r="BP148" s="150"/>
      <c r="BQ148" s="150"/>
      <c r="BR148" s="150"/>
      <c r="BS148" s="150"/>
      <c r="BT148" s="150"/>
      <c r="BU148" s="150"/>
      <c r="BV148" s="150"/>
      <c r="BW148" s="150"/>
      <c r="BX148" s="150"/>
      <c r="BY148" s="150"/>
      <c r="BZ148" s="150"/>
      <c r="CA148" s="150"/>
      <c r="CB148" s="150"/>
      <c r="CC148" s="150"/>
      <c r="CD148" s="150"/>
      <c r="CE148" s="150"/>
      <c r="CF148" s="150"/>
      <c r="CG148" s="150"/>
      <c r="CH148" s="150"/>
      <c r="CI148" s="150"/>
      <c r="CJ148" s="150"/>
      <c r="CK148" s="150"/>
      <c r="CL148" s="150"/>
      <c r="CM148" s="150"/>
      <c r="CN148" s="150"/>
      <c r="CO148" s="150"/>
      <c r="CP148" s="150"/>
      <c r="CQ148" s="150"/>
      <c r="CR148" s="150"/>
      <c r="CS148" s="150"/>
      <c r="CT148" s="150"/>
      <c r="CU148" s="150"/>
      <c r="CV148" s="150"/>
      <c r="CW148" s="150"/>
      <c r="CX148" s="150"/>
      <c r="CY148" s="150"/>
      <c r="CZ148" s="150"/>
      <c r="DA148" s="150"/>
      <c r="DB148" s="150"/>
      <c r="DC148" s="150"/>
      <c r="DD148" s="150"/>
      <c r="DE148" s="150"/>
      <c r="DF148" s="150"/>
      <c r="DG148" s="150"/>
      <c r="DH148" s="150"/>
      <c r="DI148" s="150"/>
      <c r="DJ148" s="150"/>
      <c r="DK148" s="150"/>
      <c r="DL148" s="150"/>
      <c r="DM148" s="150"/>
      <c r="DN148" s="150"/>
      <c r="DO148" s="150"/>
      <c r="DP148" s="150"/>
      <c r="DQ148" s="150"/>
      <c r="DR148" s="150"/>
      <c r="DS148" s="150"/>
      <c r="DT148" s="150"/>
      <c r="DU148" s="150"/>
      <c r="DV148" s="150"/>
      <c r="DW148" s="150"/>
      <c r="DX148" s="150"/>
      <c r="DY148" s="150"/>
      <c r="DZ148" s="150"/>
    </row>
    <row r="149" spans="1:130" ht="12.75" x14ac:dyDescent="0.25">
      <c r="I149" s="145"/>
      <c r="J149" s="115"/>
      <c r="K149" s="112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</row>
    <row r="150" spans="1:130" ht="43.5" customHeight="1" x14ac:dyDescent="0.25">
      <c r="I150" s="145"/>
      <c r="J150" s="115"/>
      <c r="K150" s="112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</row>
    <row r="151" spans="1:130" ht="12.75" x14ac:dyDescent="0.25">
      <c r="I151" s="145"/>
      <c r="J151" s="115"/>
      <c r="K151" s="112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</row>
    <row r="152" spans="1:130" s="150" customFormat="1" ht="15.75" thickBot="1" x14ac:dyDescent="0.3">
      <c r="A152" s="146"/>
      <c r="B152" s="11"/>
      <c r="C152" s="11"/>
      <c r="D152" s="11"/>
      <c r="E152" s="11"/>
      <c r="F152" s="12"/>
      <c r="G152" s="12"/>
      <c r="H152" s="13"/>
      <c r="I152" s="149"/>
      <c r="J152" s="149"/>
      <c r="K152" s="149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</row>
    <row r="153" spans="1:130" x14ac:dyDescent="0.25">
      <c r="A153" s="141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</row>
    <row r="154" spans="1:130" x14ac:dyDescent="0.25"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</row>
    <row r="155" spans="1:130" x14ac:dyDescent="0.25"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</row>
    <row r="156" spans="1:130" x14ac:dyDescent="0.25"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</row>
    <row r="157" spans="1:130" x14ac:dyDescent="0.25"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</row>
    <row r="158" spans="1:130" x14ac:dyDescent="0.25"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</row>
    <row r="159" spans="1:130" x14ac:dyDescent="0.25"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</row>
    <row r="160" spans="1:130" x14ac:dyDescent="0.25"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</row>
    <row r="161" spans="11:52" x14ac:dyDescent="0.25"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</row>
    <row r="162" spans="11:52" x14ac:dyDescent="0.25"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</row>
    <row r="163" spans="11:52" x14ac:dyDescent="0.25"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</row>
    <row r="164" spans="11:52" x14ac:dyDescent="0.25"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</row>
    <row r="165" spans="11:52" x14ac:dyDescent="0.25"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</row>
    <row r="166" spans="11:52" x14ac:dyDescent="0.25"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</row>
    <row r="167" spans="11:52" x14ac:dyDescent="0.25"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</row>
    <row r="168" spans="11:52" x14ac:dyDescent="0.25"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</row>
    <row r="169" spans="11:52" x14ac:dyDescent="0.25"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</row>
    <row r="170" spans="11:52" x14ac:dyDescent="0.25"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</row>
    <row r="171" spans="11:52" x14ac:dyDescent="0.25"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</row>
    <row r="172" spans="11:52" x14ac:dyDescent="0.25"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</row>
    <row r="173" spans="11:52" x14ac:dyDescent="0.25"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</row>
    <row r="174" spans="11:52" x14ac:dyDescent="0.25"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</row>
  </sheetData>
  <mergeCells count="10">
    <mergeCell ref="B135:D135"/>
    <mergeCell ref="B136:H136"/>
    <mergeCell ref="B2:C6"/>
    <mergeCell ref="B12:H12"/>
    <mergeCell ref="B11:H11"/>
    <mergeCell ref="B7:H7"/>
    <mergeCell ref="B10:H10"/>
    <mergeCell ref="B8:H8"/>
    <mergeCell ref="B9:H9"/>
    <mergeCell ref="D2:H6"/>
  </mergeCells>
  <pageMargins left="0.51181102362204722" right="0.51181102362204722" top="0.78740157480314965" bottom="0.78740157480314965" header="0.31496062992125984" footer="0.31496062992125984"/>
  <pageSetup paperSize="9" scale="88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view="pageBreakPreview" zoomScale="60" zoomScaleNormal="70" workbookViewId="0">
      <selection activeCell="K102" sqref="K102"/>
    </sheetView>
  </sheetViews>
  <sheetFormatPr defaultRowHeight="15" x14ac:dyDescent="0.25"/>
  <cols>
    <col min="2" max="2" width="21.140625" bestFit="1" customWidth="1"/>
    <col min="3" max="3" width="33.85546875" customWidth="1"/>
    <col min="4" max="4" width="10.5703125" customWidth="1"/>
    <col min="5" max="5" width="13.42578125" customWidth="1"/>
    <col min="6" max="6" width="14" customWidth="1"/>
    <col min="7" max="7" width="23.140625" customWidth="1"/>
  </cols>
  <sheetData>
    <row r="1" spans="1:9" ht="15.75" x14ac:dyDescent="0.25">
      <c r="A1" s="30"/>
      <c r="B1" s="31"/>
      <c r="C1" s="342" t="s">
        <v>0</v>
      </c>
      <c r="D1" s="342"/>
      <c r="E1" s="342"/>
      <c r="F1" s="342"/>
      <c r="G1" s="343"/>
      <c r="H1" s="32"/>
      <c r="I1" s="32"/>
    </row>
    <row r="2" spans="1:9" ht="15.75" x14ac:dyDescent="0.25">
      <c r="A2" s="30"/>
      <c r="B2" s="33"/>
      <c r="C2" s="344" t="s">
        <v>73</v>
      </c>
      <c r="D2" s="344"/>
      <c r="E2" s="344"/>
      <c r="F2" s="344"/>
      <c r="G2" s="345"/>
      <c r="H2" s="34"/>
      <c r="I2" s="34"/>
    </row>
    <row r="3" spans="1:9" ht="15.75" x14ac:dyDescent="0.25">
      <c r="A3" s="30"/>
      <c r="B3" s="33"/>
      <c r="C3" s="346" t="str">
        <f>Orçamento!B8</f>
        <v xml:space="preserve">OBJETO: CONSTRUÇÃO E REFORMA DO PSF DE CATUAMA   </v>
      </c>
      <c r="D3" s="346"/>
      <c r="E3" s="346"/>
      <c r="F3" s="346"/>
      <c r="G3" s="347"/>
      <c r="H3" s="35"/>
      <c r="I3" s="35"/>
    </row>
    <row r="4" spans="1:9" ht="15.75" x14ac:dyDescent="0.25">
      <c r="A4" s="30"/>
      <c r="B4" s="33"/>
      <c r="C4" s="348" t="str">
        <f>Orçamento!B9</f>
        <v>LOCAL: CATUAMA, GOIANA/PE</v>
      </c>
      <c r="D4" s="348"/>
      <c r="E4" s="348"/>
      <c r="F4" s="348"/>
      <c r="G4" s="349"/>
      <c r="H4" s="35"/>
      <c r="I4" s="35"/>
    </row>
    <row r="5" spans="1:9" ht="15.75" x14ac:dyDescent="0.25">
      <c r="A5" s="30"/>
      <c r="B5" s="33"/>
      <c r="C5" s="348" t="str">
        <f>Orçamento!B10</f>
        <v>DATA: OUTUBRO 2019</v>
      </c>
      <c r="D5" s="348"/>
      <c r="E5" s="348"/>
      <c r="F5" s="348"/>
      <c r="G5" s="349"/>
      <c r="H5" s="35"/>
      <c r="I5" s="35"/>
    </row>
    <row r="6" spans="1:9" ht="15.75" x14ac:dyDescent="0.25">
      <c r="A6" s="30"/>
      <c r="B6" s="36"/>
      <c r="C6" s="337"/>
      <c r="D6" s="337"/>
      <c r="E6" s="337"/>
      <c r="F6" s="337"/>
      <c r="G6" s="338"/>
      <c r="H6" s="37"/>
      <c r="I6" s="37"/>
    </row>
    <row r="7" spans="1:9" ht="15.75" x14ac:dyDescent="0.25">
      <c r="A7" s="30"/>
      <c r="B7" s="339" t="s">
        <v>74</v>
      </c>
      <c r="C7" s="340"/>
      <c r="D7" s="340"/>
      <c r="E7" s="340"/>
      <c r="F7" s="340"/>
      <c r="G7" s="341"/>
      <c r="H7" s="165"/>
      <c r="I7" s="165"/>
    </row>
    <row r="8" spans="1:9" ht="60" x14ac:dyDescent="0.25">
      <c r="B8" s="44" t="s">
        <v>75</v>
      </c>
      <c r="C8" s="164" t="s">
        <v>86</v>
      </c>
      <c r="D8" s="45" t="s">
        <v>76</v>
      </c>
      <c r="E8" s="41" t="s">
        <v>9</v>
      </c>
      <c r="F8" s="41"/>
      <c r="G8" s="41"/>
      <c r="H8" s="133"/>
      <c r="I8" s="133"/>
    </row>
    <row r="9" spans="1:9" ht="42.75" x14ac:dyDescent="0.25">
      <c r="B9" s="163" t="s">
        <v>126</v>
      </c>
      <c r="C9" s="163" t="s">
        <v>87</v>
      </c>
      <c r="D9" s="163" t="s">
        <v>78</v>
      </c>
      <c r="E9" s="41">
        <v>8</v>
      </c>
      <c r="F9" s="41">
        <v>19.309999999999999</v>
      </c>
      <c r="G9" s="41">
        <f>F9*E9</f>
        <v>154.47999999999999</v>
      </c>
      <c r="H9" s="133"/>
      <c r="I9" s="133"/>
    </row>
    <row r="10" spans="1:9" ht="44.25" customHeight="1" x14ac:dyDescent="0.25">
      <c r="B10" s="163" t="s">
        <v>127</v>
      </c>
      <c r="C10" s="163" t="s">
        <v>88</v>
      </c>
      <c r="D10" s="163" t="s">
        <v>78</v>
      </c>
      <c r="E10" s="41">
        <v>8</v>
      </c>
      <c r="F10" s="41">
        <v>14.98</v>
      </c>
      <c r="G10" s="41">
        <f>F10*E10</f>
        <v>119.84</v>
      </c>
      <c r="H10" s="133"/>
      <c r="I10" s="133"/>
    </row>
    <row r="11" spans="1:9" x14ac:dyDescent="0.25">
      <c r="B11" s="42"/>
      <c r="C11" s="42"/>
      <c r="D11" s="336" t="s">
        <v>80</v>
      </c>
      <c r="E11" s="336"/>
      <c r="F11" s="41"/>
      <c r="G11" s="41">
        <v>0</v>
      </c>
      <c r="H11" s="133"/>
      <c r="I11" s="133"/>
    </row>
    <row r="12" spans="1:9" x14ac:dyDescent="0.25">
      <c r="B12" s="42"/>
      <c r="C12" s="42"/>
      <c r="D12" s="333" t="s">
        <v>81</v>
      </c>
      <c r="E12" s="333"/>
      <c r="F12" s="41"/>
      <c r="G12" s="41">
        <v>0</v>
      </c>
      <c r="H12" s="133"/>
      <c r="I12" s="133"/>
    </row>
    <row r="13" spans="1:9" x14ac:dyDescent="0.25">
      <c r="B13" s="42"/>
      <c r="C13" s="42"/>
      <c r="D13" s="333" t="s">
        <v>82</v>
      </c>
      <c r="E13" s="333"/>
      <c r="F13" s="41"/>
      <c r="G13" s="41">
        <v>0</v>
      </c>
      <c r="H13" s="133"/>
      <c r="I13" s="133"/>
    </row>
    <row r="14" spans="1:9" x14ac:dyDescent="0.25">
      <c r="B14" s="42"/>
      <c r="C14" s="42"/>
      <c r="D14" s="333" t="s">
        <v>83</v>
      </c>
      <c r="E14" s="333"/>
      <c r="F14" s="41"/>
      <c r="G14" s="41">
        <f>SUM(G9:G10)</f>
        <v>274.32</v>
      </c>
      <c r="H14" s="133"/>
      <c r="I14" s="133"/>
    </row>
    <row r="15" spans="1:9" ht="15.75" x14ac:dyDescent="0.25">
      <c r="B15" s="46"/>
      <c r="C15" s="34"/>
      <c r="D15" s="350" t="s">
        <v>84</v>
      </c>
      <c r="E15" s="351"/>
      <c r="F15" s="47"/>
      <c r="G15" s="48">
        <f>SUM(G14)</f>
        <v>274.32</v>
      </c>
      <c r="H15" s="133"/>
      <c r="I15" s="133"/>
    </row>
    <row r="16" spans="1:9" x14ac:dyDescent="0.25">
      <c r="B16" s="133"/>
      <c r="C16" s="133"/>
      <c r="D16" s="335" t="s">
        <v>85</v>
      </c>
      <c r="E16" s="335"/>
      <c r="F16" s="166"/>
      <c r="G16" s="167">
        <f>ROUND(G15*1.2637,2)</f>
        <v>346.66</v>
      </c>
      <c r="H16" s="133"/>
      <c r="I16" s="133"/>
    </row>
    <row r="17" spans="2:9" x14ac:dyDescent="0.25">
      <c r="B17" s="133"/>
      <c r="C17" s="133"/>
      <c r="D17" s="133"/>
      <c r="E17" s="133"/>
      <c r="F17" s="133"/>
      <c r="G17" s="133"/>
      <c r="H17" s="133"/>
      <c r="I17" s="133"/>
    </row>
    <row r="18" spans="2:9" ht="30" x14ac:dyDescent="0.25">
      <c r="B18" s="39" t="s">
        <v>110</v>
      </c>
      <c r="C18" s="168" t="s">
        <v>89</v>
      </c>
      <c r="D18" s="39" t="s">
        <v>90</v>
      </c>
      <c r="E18" s="40"/>
      <c r="F18" s="40"/>
      <c r="G18" s="40"/>
      <c r="H18" s="133"/>
      <c r="I18" s="133"/>
    </row>
    <row r="19" spans="2:9" ht="28.5" x14ac:dyDescent="0.25">
      <c r="B19" s="163" t="s">
        <v>124</v>
      </c>
      <c r="C19" s="169" t="s">
        <v>77</v>
      </c>
      <c r="D19" s="163" t="s">
        <v>78</v>
      </c>
      <c r="E19" s="41">
        <v>8</v>
      </c>
      <c r="F19" s="41">
        <v>19.53</v>
      </c>
      <c r="G19" s="41">
        <f>F19*E19</f>
        <v>156.24</v>
      </c>
      <c r="H19" s="133"/>
      <c r="I19" s="133"/>
    </row>
    <row r="20" spans="2:9" ht="42.75" x14ac:dyDescent="0.25">
      <c r="B20" s="163" t="s">
        <v>125</v>
      </c>
      <c r="C20" s="163" t="s">
        <v>79</v>
      </c>
      <c r="D20" s="163" t="s">
        <v>78</v>
      </c>
      <c r="E20" s="41">
        <v>8</v>
      </c>
      <c r="F20" s="41">
        <v>15.05</v>
      </c>
      <c r="G20" s="41">
        <f>F20*E20</f>
        <v>120.4</v>
      </c>
      <c r="H20" s="133"/>
      <c r="I20" s="133"/>
    </row>
    <row r="21" spans="2:9" x14ac:dyDescent="0.25">
      <c r="B21" s="42"/>
      <c r="C21" s="42"/>
      <c r="D21" s="336" t="s">
        <v>80</v>
      </c>
      <c r="E21" s="336"/>
      <c r="F21" s="41"/>
      <c r="G21" s="41">
        <v>0</v>
      </c>
      <c r="H21" s="133"/>
      <c r="I21" s="133"/>
    </row>
    <row r="22" spans="2:9" x14ac:dyDescent="0.25">
      <c r="B22" s="42"/>
      <c r="C22" s="42"/>
      <c r="D22" s="333" t="s">
        <v>81</v>
      </c>
      <c r="E22" s="333"/>
      <c r="F22" s="41"/>
      <c r="G22" s="41">
        <v>0</v>
      </c>
      <c r="H22" s="133"/>
      <c r="I22" s="133"/>
    </row>
    <row r="23" spans="2:9" x14ac:dyDescent="0.25">
      <c r="B23" s="42"/>
      <c r="C23" s="42"/>
      <c r="D23" s="333" t="s">
        <v>82</v>
      </c>
      <c r="E23" s="333"/>
      <c r="F23" s="41"/>
      <c r="G23" s="41">
        <v>0</v>
      </c>
      <c r="H23" s="133"/>
      <c r="I23" s="133"/>
    </row>
    <row r="24" spans="2:9" x14ac:dyDescent="0.25">
      <c r="B24" s="42"/>
      <c r="C24" s="42"/>
      <c r="D24" s="333" t="s">
        <v>83</v>
      </c>
      <c r="E24" s="333"/>
      <c r="F24" s="41"/>
      <c r="G24" s="41">
        <f>SUM(G19:G20)</f>
        <v>276.64</v>
      </c>
      <c r="H24" s="133"/>
      <c r="I24" s="133"/>
    </row>
    <row r="25" spans="2:9" x14ac:dyDescent="0.25">
      <c r="B25" s="42"/>
      <c r="C25" s="42"/>
      <c r="D25" s="334" t="s">
        <v>84</v>
      </c>
      <c r="E25" s="334"/>
      <c r="F25" s="41"/>
      <c r="G25" s="43">
        <f>SUM(G21:G24)</f>
        <v>276.64</v>
      </c>
      <c r="H25" s="133"/>
      <c r="I25" s="133"/>
    </row>
    <row r="26" spans="2:9" x14ac:dyDescent="0.25">
      <c r="B26" s="42"/>
      <c r="C26" s="42"/>
      <c r="D26" s="335" t="s">
        <v>85</v>
      </c>
      <c r="E26" s="335"/>
      <c r="F26" s="166"/>
      <c r="G26" s="167">
        <f>ROUND(G25*1.2637,2)</f>
        <v>349.59</v>
      </c>
      <c r="H26" s="133"/>
      <c r="I26" s="133"/>
    </row>
    <row r="27" spans="2:9" x14ac:dyDescent="0.25">
      <c r="B27" s="133"/>
      <c r="C27" s="133"/>
      <c r="D27" s="133"/>
      <c r="E27" s="133"/>
      <c r="F27" s="133"/>
      <c r="G27" s="133"/>
      <c r="H27" s="133"/>
      <c r="I27" s="133"/>
    </row>
    <row r="28" spans="2:9" ht="30" x14ac:dyDescent="0.25">
      <c r="B28" s="39" t="s">
        <v>256</v>
      </c>
      <c r="C28" s="168" t="s">
        <v>278</v>
      </c>
      <c r="D28" s="39" t="s">
        <v>90</v>
      </c>
      <c r="E28" s="40"/>
      <c r="F28" s="40"/>
      <c r="G28" s="40"/>
    </row>
    <row r="29" spans="2:9" ht="42.75" x14ac:dyDescent="0.25">
      <c r="B29" s="197" t="s">
        <v>271</v>
      </c>
      <c r="C29" s="169" t="s">
        <v>272</v>
      </c>
      <c r="D29" s="212" t="s">
        <v>76</v>
      </c>
      <c r="E29" s="41">
        <v>1</v>
      </c>
      <c r="F29" s="41">
        <v>6.3</v>
      </c>
      <c r="G29" s="41">
        <f>ROUND(E29*F29,2)</f>
        <v>6.3</v>
      </c>
    </row>
    <row r="30" spans="2:9" ht="28.5" x14ac:dyDescent="0.25">
      <c r="B30" s="197" t="s">
        <v>274</v>
      </c>
      <c r="C30" s="169" t="s">
        <v>273</v>
      </c>
      <c r="D30" s="212" t="s">
        <v>76</v>
      </c>
      <c r="E30" s="41">
        <v>0.01</v>
      </c>
      <c r="F30" s="41">
        <v>13.27</v>
      </c>
      <c r="G30" s="41">
        <f>ROUND(E30*F30,2)</f>
        <v>0.13</v>
      </c>
    </row>
    <row r="31" spans="2:9" ht="28.5" x14ac:dyDescent="0.25">
      <c r="B31" s="197" t="s">
        <v>276</v>
      </c>
      <c r="C31" s="169" t="s">
        <v>275</v>
      </c>
      <c r="D31" s="212" t="s">
        <v>78</v>
      </c>
      <c r="E31" s="41">
        <v>0.3</v>
      </c>
      <c r="F31" s="41">
        <v>14.68</v>
      </c>
      <c r="G31" s="41">
        <f>ROUND(E31*F31,2)</f>
        <v>4.4000000000000004</v>
      </c>
    </row>
    <row r="32" spans="2:9" x14ac:dyDescent="0.25">
      <c r="B32" s="133"/>
      <c r="C32" s="133"/>
      <c r="D32" s="336" t="s">
        <v>80</v>
      </c>
      <c r="E32" s="336"/>
      <c r="F32" s="41"/>
      <c r="G32" s="41">
        <f>K32</f>
        <v>0</v>
      </c>
    </row>
    <row r="33" spans="2:7" x14ac:dyDescent="0.25">
      <c r="B33" s="133"/>
      <c r="C33" s="133"/>
      <c r="D33" s="333" t="s">
        <v>81</v>
      </c>
      <c r="E33" s="333"/>
      <c r="F33" s="41"/>
      <c r="G33" s="41">
        <f>K33</f>
        <v>0</v>
      </c>
    </row>
    <row r="34" spans="2:7" x14ac:dyDescent="0.25">
      <c r="B34" s="133"/>
      <c r="C34" s="133"/>
      <c r="D34" s="333" t="s">
        <v>82</v>
      </c>
      <c r="E34" s="333"/>
      <c r="F34" s="41"/>
      <c r="G34" s="41">
        <f>G30+G29</f>
        <v>6.43</v>
      </c>
    </row>
    <row r="35" spans="2:7" x14ac:dyDescent="0.25">
      <c r="C35" s="133"/>
      <c r="D35" s="333" t="s">
        <v>83</v>
      </c>
      <c r="E35" s="333"/>
      <c r="F35" s="41"/>
      <c r="G35" s="41">
        <f>G31</f>
        <v>4.4000000000000004</v>
      </c>
    </row>
    <row r="36" spans="2:7" x14ac:dyDescent="0.25">
      <c r="D36" s="334" t="s">
        <v>84</v>
      </c>
      <c r="E36" s="334"/>
      <c r="F36" s="41"/>
      <c r="G36" s="43">
        <f>SUM(G32:G35)</f>
        <v>10.83</v>
      </c>
    </row>
    <row r="37" spans="2:7" x14ac:dyDescent="0.25">
      <c r="D37" s="335" t="s">
        <v>85</v>
      </c>
      <c r="E37" s="335"/>
      <c r="F37" s="166"/>
      <c r="G37" s="198">
        <f>ROUND(G36*1.2637,2)</f>
        <v>13.69</v>
      </c>
    </row>
    <row r="39" spans="2:7" ht="75" x14ac:dyDescent="0.25">
      <c r="B39" s="39" t="s">
        <v>277</v>
      </c>
      <c r="C39" s="168" t="s">
        <v>340</v>
      </c>
      <c r="D39" s="39" t="s">
        <v>90</v>
      </c>
      <c r="E39" s="40" t="s">
        <v>133</v>
      </c>
      <c r="F39" s="40" t="s">
        <v>386</v>
      </c>
      <c r="G39" s="40" t="s">
        <v>114</v>
      </c>
    </row>
    <row r="40" spans="2:7" ht="57" x14ac:dyDescent="0.25">
      <c r="B40" s="197" t="s">
        <v>387</v>
      </c>
      <c r="C40" s="169" t="s">
        <v>388</v>
      </c>
      <c r="D40" s="222" t="s">
        <v>122</v>
      </c>
      <c r="E40" s="197" t="s">
        <v>389</v>
      </c>
      <c r="F40" s="41">
        <v>77</v>
      </c>
      <c r="G40" s="41">
        <f>ROUND(E40*F40,2)</f>
        <v>0.85</v>
      </c>
    </row>
    <row r="41" spans="2:7" ht="28.5" x14ac:dyDescent="0.25">
      <c r="B41" s="197" t="s">
        <v>390</v>
      </c>
      <c r="C41" s="169" t="s">
        <v>391</v>
      </c>
      <c r="D41" s="222" t="s">
        <v>392</v>
      </c>
      <c r="E41" s="197" t="s">
        <v>393</v>
      </c>
      <c r="F41" s="41">
        <v>0.4</v>
      </c>
      <c r="G41" s="41">
        <f t="shared" ref="G41:G42" si="0">ROUND(E41*F41,2)</f>
        <v>1.94</v>
      </c>
    </row>
    <row r="42" spans="2:7" ht="71.25" x14ac:dyDescent="0.25">
      <c r="B42" s="197" t="s">
        <v>394</v>
      </c>
      <c r="C42" s="169" t="s">
        <v>340</v>
      </c>
      <c r="D42" s="222" t="s">
        <v>395</v>
      </c>
      <c r="E42" s="197" t="s">
        <v>396</v>
      </c>
      <c r="F42" s="41">
        <v>128.22</v>
      </c>
      <c r="G42" s="41">
        <f t="shared" si="0"/>
        <v>128.22</v>
      </c>
    </row>
    <row r="43" spans="2:7" ht="28.5" x14ac:dyDescent="0.25">
      <c r="B43" s="197" t="s">
        <v>397</v>
      </c>
      <c r="C43" s="169" t="s">
        <v>398</v>
      </c>
      <c r="D43" s="222" t="s">
        <v>78</v>
      </c>
      <c r="E43" s="197" t="s">
        <v>399</v>
      </c>
      <c r="F43" s="41">
        <v>18.11</v>
      </c>
      <c r="G43" s="41">
        <f>ROUND(E43*F43,2)</f>
        <v>24.27</v>
      </c>
    </row>
    <row r="44" spans="2:7" ht="28.5" x14ac:dyDescent="0.25">
      <c r="B44" s="197" t="s">
        <v>400</v>
      </c>
      <c r="C44" s="169" t="s">
        <v>275</v>
      </c>
      <c r="D44" s="222" t="s">
        <v>78</v>
      </c>
      <c r="E44" s="197" t="s">
        <v>399</v>
      </c>
      <c r="F44" s="41">
        <v>14.68</v>
      </c>
      <c r="G44" s="41">
        <f>ROUND(E44*F44,2)</f>
        <v>19.670000000000002</v>
      </c>
    </row>
    <row r="45" spans="2:7" x14ac:dyDescent="0.25">
      <c r="B45" s="133"/>
      <c r="C45" s="133"/>
      <c r="D45" s="336" t="s">
        <v>80</v>
      </c>
      <c r="E45" s="336"/>
      <c r="F45" s="41"/>
      <c r="G45" s="41">
        <f>K45</f>
        <v>0</v>
      </c>
    </row>
    <row r="46" spans="2:7" x14ac:dyDescent="0.25">
      <c r="B46" s="133"/>
      <c r="C46" s="133"/>
      <c r="D46" s="333" t="s">
        <v>81</v>
      </c>
      <c r="E46" s="333"/>
      <c r="F46" s="41"/>
      <c r="G46" s="41">
        <f>K46</f>
        <v>0</v>
      </c>
    </row>
    <row r="47" spans="2:7" x14ac:dyDescent="0.25">
      <c r="B47" s="133"/>
      <c r="C47" s="133"/>
      <c r="D47" s="333" t="s">
        <v>82</v>
      </c>
      <c r="E47" s="333"/>
      <c r="F47" s="41"/>
      <c r="G47" s="41">
        <f>G40+G41+G42</f>
        <v>131.01</v>
      </c>
    </row>
    <row r="48" spans="2:7" x14ac:dyDescent="0.25">
      <c r="C48" s="133"/>
      <c r="D48" s="333" t="s">
        <v>83</v>
      </c>
      <c r="E48" s="333"/>
      <c r="F48" s="41"/>
      <c r="G48" s="41">
        <f>G43+G44</f>
        <v>43.94</v>
      </c>
    </row>
    <row r="49" spans="2:7" x14ac:dyDescent="0.25">
      <c r="D49" s="334" t="s">
        <v>84</v>
      </c>
      <c r="E49" s="334"/>
      <c r="F49" s="41"/>
      <c r="G49" s="43">
        <f>SUM(G45:G48)</f>
        <v>174.95</v>
      </c>
    </row>
    <row r="50" spans="2:7" x14ac:dyDescent="0.25">
      <c r="D50" s="335" t="s">
        <v>85</v>
      </c>
      <c r="E50" s="335"/>
      <c r="F50" s="166"/>
      <c r="G50" s="198">
        <f>ROUND(G49*1.2637,2)</f>
        <v>221.08</v>
      </c>
    </row>
    <row r="52" spans="2:7" ht="90" x14ac:dyDescent="0.25">
      <c r="B52" s="39" t="s">
        <v>339</v>
      </c>
      <c r="C52" s="168" t="s">
        <v>365</v>
      </c>
      <c r="D52" s="39" t="s">
        <v>90</v>
      </c>
      <c r="E52" s="40" t="s">
        <v>133</v>
      </c>
      <c r="F52" s="40" t="s">
        <v>386</v>
      </c>
      <c r="G52" s="40" t="s">
        <v>114</v>
      </c>
    </row>
    <row r="53" spans="2:7" ht="57" x14ac:dyDescent="0.25">
      <c r="B53" s="197" t="s">
        <v>401</v>
      </c>
      <c r="C53" s="169" t="s">
        <v>402</v>
      </c>
      <c r="D53" s="197" t="s">
        <v>123</v>
      </c>
      <c r="E53" s="169" t="s">
        <v>403</v>
      </c>
      <c r="F53" s="41">
        <v>4.43</v>
      </c>
      <c r="G53" s="41">
        <f t="shared" ref="G53:G56" si="1">ROUND(E53*F53,2)</f>
        <v>9.75</v>
      </c>
    </row>
    <row r="54" spans="2:7" ht="57" x14ac:dyDescent="0.25">
      <c r="B54" s="197" t="s">
        <v>404</v>
      </c>
      <c r="C54" s="169" t="s">
        <v>405</v>
      </c>
      <c r="D54" s="197" t="s">
        <v>395</v>
      </c>
      <c r="E54" s="169" t="s">
        <v>396</v>
      </c>
      <c r="F54" s="41">
        <v>2.86</v>
      </c>
      <c r="G54" s="41">
        <f t="shared" si="1"/>
        <v>2.86</v>
      </c>
    </row>
    <row r="55" spans="2:7" ht="71.25" x14ac:dyDescent="0.25">
      <c r="B55" s="197" t="s">
        <v>406</v>
      </c>
      <c r="C55" s="169" t="s">
        <v>407</v>
      </c>
      <c r="D55" s="197" t="s">
        <v>123</v>
      </c>
      <c r="E55" s="169" t="s">
        <v>403</v>
      </c>
      <c r="F55" s="41">
        <v>8.86</v>
      </c>
      <c r="G55" s="41">
        <f t="shared" si="1"/>
        <v>19.489999999999998</v>
      </c>
    </row>
    <row r="56" spans="2:7" ht="85.5" x14ac:dyDescent="0.25">
      <c r="B56" s="197" t="s">
        <v>408</v>
      </c>
      <c r="C56" s="169" t="s">
        <v>409</v>
      </c>
      <c r="D56" s="197" t="s">
        <v>123</v>
      </c>
      <c r="E56" s="169" t="s">
        <v>410</v>
      </c>
      <c r="F56" s="41">
        <v>3.8</v>
      </c>
      <c r="G56" s="41">
        <f t="shared" si="1"/>
        <v>7.6</v>
      </c>
    </row>
    <row r="57" spans="2:7" ht="85.5" x14ac:dyDescent="0.25">
      <c r="B57" s="197" t="s">
        <v>411</v>
      </c>
      <c r="C57" s="169" t="s">
        <v>412</v>
      </c>
      <c r="D57" s="197" t="s">
        <v>123</v>
      </c>
      <c r="E57" s="169" t="s">
        <v>403</v>
      </c>
      <c r="F57" s="41">
        <v>5.54</v>
      </c>
      <c r="G57" s="41">
        <f>ROUND(E57*F57,2)</f>
        <v>12.19</v>
      </c>
    </row>
    <row r="58" spans="2:7" ht="71.25" x14ac:dyDescent="0.25">
      <c r="B58" s="197" t="s">
        <v>413</v>
      </c>
      <c r="C58" s="169" t="s">
        <v>414</v>
      </c>
      <c r="D58" s="197" t="s">
        <v>123</v>
      </c>
      <c r="E58" s="169" t="s">
        <v>415</v>
      </c>
      <c r="F58" s="41">
        <v>2.99</v>
      </c>
      <c r="G58" s="41">
        <f t="shared" ref="G58:G59" si="2">ROUND(E58*F58,2)</f>
        <v>37.67</v>
      </c>
    </row>
    <row r="59" spans="2:7" ht="57" x14ac:dyDescent="0.25">
      <c r="B59" s="197" t="s">
        <v>416</v>
      </c>
      <c r="C59" s="169" t="s">
        <v>417</v>
      </c>
      <c r="D59" s="197" t="s">
        <v>395</v>
      </c>
      <c r="E59" s="169" t="s">
        <v>418</v>
      </c>
      <c r="F59" s="41">
        <v>7.92</v>
      </c>
      <c r="G59" s="41">
        <f t="shared" si="2"/>
        <v>2.97</v>
      </c>
    </row>
    <row r="60" spans="2:7" ht="71.25" x14ac:dyDescent="0.25">
      <c r="B60" s="197" t="s">
        <v>419</v>
      </c>
      <c r="C60" s="169" t="s">
        <v>420</v>
      </c>
      <c r="D60" s="197" t="s">
        <v>395</v>
      </c>
      <c r="E60" s="169" t="s">
        <v>396</v>
      </c>
      <c r="F60" s="41">
        <v>10.220000000000001</v>
      </c>
      <c r="G60" s="41">
        <f>ROUND(E60*F60,2)</f>
        <v>10.220000000000001</v>
      </c>
    </row>
    <row r="61" spans="2:7" ht="71.25" x14ac:dyDescent="0.25">
      <c r="B61" s="197" t="s">
        <v>421</v>
      </c>
      <c r="C61" s="169" t="s">
        <v>422</v>
      </c>
      <c r="D61" s="197" t="s">
        <v>395</v>
      </c>
      <c r="E61" s="169" t="s">
        <v>396</v>
      </c>
      <c r="F61" s="41">
        <v>31.52</v>
      </c>
      <c r="G61" s="41">
        <f>ROUND(E61*F61,2)</f>
        <v>31.52</v>
      </c>
    </row>
    <row r="62" spans="2:7" x14ac:dyDescent="0.25">
      <c r="B62" s="133"/>
      <c r="C62" s="133"/>
      <c r="D62" s="336" t="s">
        <v>80</v>
      </c>
      <c r="E62" s="336"/>
      <c r="F62" s="41"/>
      <c r="G62" s="41">
        <f>K62</f>
        <v>0</v>
      </c>
    </row>
    <row r="63" spans="2:7" x14ac:dyDescent="0.25">
      <c r="B63" s="133"/>
      <c r="C63" s="133"/>
      <c r="D63" s="333" t="s">
        <v>81</v>
      </c>
      <c r="E63" s="333"/>
      <c r="F63" s="41"/>
      <c r="G63" s="41">
        <f>K63</f>
        <v>0</v>
      </c>
    </row>
    <row r="64" spans="2:7" x14ac:dyDescent="0.25">
      <c r="B64" s="133"/>
      <c r="C64" s="133"/>
      <c r="D64" s="333" t="s">
        <v>82</v>
      </c>
      <c r="E64" s="333"/>
      <c r="F64" s="41"/>
      <c r="G64" s="41">
        <f>SUM(G53:G61)</f>
        <v>134.27000000000001</v>
      </c>
    </row>
    <row r="65" spans="2:7" x14ac:dyDescent="0.25">
      <c r="C65" s="133"/>
      <c r="D65" s="333" t="s">
        <v>83</v>
      </c>
      <c r="E65" s="333"/>
      <c r="F65" s="41"/>
      <c r="G65" s="41">
        <v>0</v>
      </c>
    </row>
    <row r="66" spans="2:7" x14ac:dyDescent="0.25">
      <c r="D66" s="334" t="s">
        <v>84</v>
      </c>
      <c r="E66" s="334"/>
      <c r="F66" s="41"/>
      <c r="G66" s="43">
        <f>SUM(G62:G65)</f>
        <v>134.27000000000001</v>
      </c>
    </row>
    <row r="67" spans="2:7" x14ac:dyDescent="0.25">
      <c r="D67" s="335" t="s">
        <v>85</v>
      </c>
      <c r="E67" s="335"/>
      <c r="F67" s="166"/>
      <c r="G67" s="198">
        <f>ROUND(G66*1.2637,2)</f>
        <v>169.68</v>
      </c>
    </row>
    <row r="69" spans="2:7" ht="90" x14ac:dyDescent="0.25">
      <c r="B69" s="39" t="s">
        <v>364</v>
      </c>
      <c r="C69" s="168" t="s">
        <v>367</v>
      </c>
      <c r="D69" s="39" t="s">
        <v>90</v>
      </c>
      <c r="E69" s="40" t="s">
        <v>133</v>
      </c>
      <c r="F69" s="40" t="s">
        <v>386</v>
      </c>
      <c r="G69" s="40" t="s">
        <v>114</v>
      </c>
    </row>
    <row r="70" spans="2:7" ht="57" x14ac:dyDescent="0.25">
      <c r="B70" s="197" t="s">
        <v>401</v>
      </c>
      <c r="C70" s="169" t="s">
        <v>402</v>
      </c>
      <c r="D70" s="197" t="s">
        <v>123</v>
      </c>
      <c r="E70" s="169" t="s">
        <v>403</v>
      </c>
      <c r="F70" s="41">
        <v>4.43</v>
      </c>
      <c r="G70" s="41">
        <f t="shared" ref="G70:G73" si="3">ROUND(E70*F70,2)</f>
        <v>9.75</v>
      </c>
    </row>
    <row r="71" spans="2:7" ht="57" x14ac:dyDescent="0.25">
      <c r="B71" s="197" t="s">
        <v>404</v>
      </c>
      <c r="C71" s="169" t="s">
        <v>405</v>
      </c>
      <c r="D71" s="197" t="s">
        <v>395</v>
      </c>
      <c r="E71" s="169" t="s">
        <v>396</v>
      </c>
      <c r="F71" s="41">
        <v>2.86</v>
      </c>
      <c r="G71" s="41">
        <f t="shared" si="3"/>
        <v>2.86</v>
      </c>
    </row>
    <row r="72" spans="2:7" ht="71.25" x14ac:dyDescent="0.25">
      <c r="B72" s="197" t="s">
        <v>406</v>
      </c>
      <c r="C72" s="169" t="s">
        <v>407</v>
      </c>
      <c r="D72" s="197" t="s">
        <v>123</v>
      </c>
      <c r="E72" s="169" t="s">
        <v>403</v>
      </c>
      <c r="F72" s="41">
        <v>8.86</v>
      </c>
      <c r="G72" s="41">
        <f t="shared" si="3"/>
        <v>19.489999999999998</v>
      </c>
    </row>
    <row r="73" spans="2:7" ht="85.5" x14ac:dyDescent="0.25">
      <c r="B73" s="197" t="s">
        <v>408</v>
      </c>
      <c r="C73" s="169" t="s">
        <v>409</v>
      </c>
      <c r="D73" s="197" t="s">
        <v>123</v>
      </c>
      <c r="E73" s="169" t="s">
        <v>410</v>
      </c>
      <c r="F73" s="41">
        <v>3.8</v>
      </c>
      <c r="G73" s="41">
        <f t="shared" si="3"/>
        <v>7.6</v>
      </c>
    </row>
    <row r="74" spans="2:7" ht="85.5" x14ac:dyDescent="0.25">
      <c r="B74" s="197" t="s">
        <v>411</v>
      </c>
      <c r="C74" s="169" t="s">
        <v>412</v>
      </c>
      <c r="D74" s="197" t="s">
        <v>123</v>
      </c>
      <c r="E74" s="169" t="s">
        <v>403</v>
      </c>
      <c r="F74" s="41">
        <v>5.54</v>
      </c>
      <c r="G74" s="41">
        <f>ROUND(E74*F74,2)</f>
        <v>12.19</v>
      </c>
    </row>
    <row r="75" spans="2:7" ht="71.25" x14ac:dyDescent="0.25">
      <c r="B75" s="197" t="s">
        <v>413</v>
      </c>
      <c r="C75" s="169" t="s">
        <v>414</v>
      </c>
      <c r="D75" s="197" t="s">
        <v>123</v>
      </c>
      <c r="E75" s="169" t="s">
        <v>415</v>
      </c>
      <c r="F75" s="41">
        <v>2.99</v>
      </c>
      <c r="G75" s="41">
        <f t="shared" ref="G75:G76" si="4">ROUND(E75*F75,2)</f>
        <v>37.67</v>
      </c>
    </row>
    <row r="76" spans="2:7" ht="57" x14ac:dyDescent="0.25">
      <c r="B76" s="197" t="s">
        <v>416</v>
      </c>
      <c r="C76" s="169" t="s">
        <v>417</v>
      </c>
      <c r="D76" s="197" t="s">
        <v>395</v>
      </c>
      <c r="E76" s="169" t="s">
        <v>418</v>
      </c>
      <c r="F76" s="41">
        <v>7.92</v>
      </c>
      <c r="G76" s="41">
        <f t="shared" si="4"/>
        <v>2.97</v>
      </c>
    </row>
    <row r="77" spans="2:7" ht="71.25" x14ac:dyDescent="0.25">
      <c r="B77" s="197" t="s">
        <v>419</v>
      </c>
      <c r="C77" s="169" t="s">
        <v>420</v>
      </c>
      <c r="D77" s="197" t="s">
        <v>395</v>
      </c>
      <c r="E77" s="169" t="s">
        <v>396</v>
      </c>
      <c r="F77" s="41">
        <v>10.220000000000001</v>
      </c>
      <c r="G77" s="41">
        <f>ROUND(E77*F77,2)</f>
        <v>10.220000000000001</v>
      </c>
    </row>
    <row r="78" spans="2:7" ht="71.25" x14ac:dyDescent="0.25">
      <c r="B78" s="197" t="s">
        <v>423</v>
      </c>
      <c r="C78" s="169" t="s">
        <v>424</v>
      </c>
      <c r="D78" s="197" t="s">
        <v>395</v>
      </c>
      <c r="E78" s="169" t="s">
        <v>396</v>
      </c>
      <c r="F78" s="41">
        <v>23.02</v>
      </c>
      <c r="G78" s="41">
        <f>ROUND(E78*F78,2)</f>
        <v>23.02</v>
      </c>
    </row>
    <row r="79" spans="2:7" x14ac:dyDescent="0.25">
      <c r="B79" s="133"/>
      <c r="C79" s="133"/>
      <c r="D79" s="336" t="s">
        <v>80</v>
      </c>
      <c r="E79" s="336"/>
      <c r="F79" s="41"/>
      <c r="G79" s="41">
        <f>K79</f>
        <v>0</v>
      </c>
    </row>
    <row r="80" spans="2:7" x14ac:dyDescent="0.25">
      <c r="B80" s="133"/>
      <c r="C80" s="133"/>
      <c r="D80" s="333" t="s">
        <v>81</v>
      </c>
      <c r="E80" s="333"/>
      <c r="F80" s="41"/>
      <c r="G80" s="41">
        <f>K80</f>
        <v>0</v>
      </c>
    </row>
    <row r="81" spans="2:7" x14ac:dyDescent="0.25">
      <c r="B81" s="133"/>
      <c r="C81" s="133"/>
      <c r="D81" s="333" t="s">
        <v>82</v>
      </c>
      <c r="E81" s="333"/>
      <c r="F81" s="41"/>
      <c r="G81" s="41">
        <f>SUM(G70:G78)</f>
        <v>125.77</v>
      </c>
    </row>
    <row r="82" spans="2:7" x14ac:dyDescent="0.25">
      <c r="C82" s="133"/>
      <c r="D82" s="333" t="s">
        <v>83</v>
      </c>
      <c r="E82" s="333"/>
      <c r="F82" s="41"/>
      <c r="G82" s="41">
        <v>0</v>
      </c>
    </row>
    <row r="83" spans="2:7" x14ac:dyDescent="0.25">
      <c r="D83" s="334" t="s">
        <v>84</v>
      </c>
      <c r="E83" s="334"/>
      <c r="F83" s="41"/>
      <c r="G83" s="43">
        <f>SUM(G79:G82)</f>
        <v>125.77</v>
      </c>
    </row>
    <row r="84" spans="2:7" x14ac:dyDescent="0.25">
      <c r="D84" s="335" t="s">
        <v>85</v>
      </c>
      <c r="E84" s="335"/>
      <c r="F84" s="166"/>
      <c r="G84" s="198">
        <f>ROUND(G83*1.2637,2)</f>
        <v>158.94</v>
      </c>
    </row>
    <row r="86" spans="2:7" x14ac:dyDescent="0.25">
      <c r="B86" s="39" t="s">
        <v>450</v>
      </c>
      <c r="C86" s="168" t="s">
        <v>465</v>
      </c>
      <c r="D86" s="39" t="s">
        <v>90</v>
      </c>
      <c r="E86" s="40"/>
      <c r="F86" s="40"/>
      <c r="G86" s="40"/>
    </row>
    <row r="87" spans="2:7" ht="42.75" x14ac:dyDescent="0.25">
      <c r="B87" s="241" t="s">
        <v>466</v>
      </c>
      <c r="C87" s="169" t="s">
        <v>467</v>
      </c>
      <c r="D87" s="241" t="s">
        <v>78</v>
      </c>
      <c r="E87" s="289">
        <v>5.8000000000000003E-2</v>
      </c>
      <c r="F87" s="41">
        <v>22.29</v>
      </c>
      <c r="G87" s="41">
        <f>F87*E87</f>
        <v>1.2928200000000001</v>
      </c>
    </row>
    <row r="88" spans="2:7" x14ac:dyDescent="0.25">
      <c r="B88" s="42"/>
      <c r="C88" s="42"/>
      <c r="D88" s="336" t="s">
        <v>80</v>
      </c>
      <c r="E88" s="336"/>
      <c r="F88" s="41"/>
      <c r="G88" s="41">
        <v>0</v>
      </c>
    </row>
    <row r="89" spans="2:7" x14ac:dyDescent="0.25">
      <c r="B89" s="42"/>
      <c r="C89" s="42"/>
      <c r="D89" s="333" t="s">
        <v>81</v>
      </c>
      <c r="E89" s="333"/>
      <c r="F89" s="41"/>
      <c r="G89" s="41">
        <v>0</v>
      </c>
    </row>
    <row r="90" spans="2:7" x14ac:dyDescent="0.25">
      <c r="B90" s="42"/>
      <c r="C90" s="42"/>
      <c r="D90" s="333" t="s">
        <v>82</v>
      </c>
      <c r="E90" s="333"/>
      <c r="F90" s="41"/>
      <c r="G90" s="41">
        <v>0</v>
      </c>
    </row>
    <row r="91" spans="2:7" x14ac:dyDescent="0.25">
      <c r="B91" s="42"/>
      <c r="C91" s="42"/>
      <c r="D91" s="333" t="s">
        <v>83</v>
      </c>
      <c r="E91" s="333"/>
      <c r="F91" s="41"/>
      <c r="G91" s="41">
        <f>SUM(G87:G87)</f>
        <v>1.2928200000000001</v>
      </c>
    </row>
    <row r="92" spans="2:7" x14ac:dyDescent="0.25">
      <c r="B92" s="42"/>
      <c r="C92" s="42"/>
      <c r="D92" s="334" t="s">
        <v>84</v>
      </c>
      <c r="E92" s="334"/>
      <c r="F92" s="41"/>
      <c r="G92" s="43">
        <f>SUM(G88:G91)</f>
        <v>1.2928200000000001</v>
      </c>
    </row>
    <row r="93" spans="2:7" x14ac:dyDescent="0.25">
      <c r="B93" s="42"/>
      <c r="C93" s="42"/>
      <c r="D93" s="335" t="s">
        <v>85</v>
      </c>
      <c r="E93" s="335"/>
      <c r="F93" s="166"/>
      <c r="G93" s="240">
        <f>ROUND(G92*1.2637,2)</f>
        <v>1.63</v>
      </c>
    </row>
  </sheetData>
  <mergeCells count="49">
    <mergeCell ref="D93:E93"/>
    <mergeCell ref="D88:E88"/>
    <mergeCell ref="D89:E89"/>
    <mergeCell ref="D90:E90"/>
    <mergeCell ref="D91:E91"/>
    <mergeCell ref="D92:E92"/>
    <mergeCell ref="D26:E26"/>
    <mergeCell ref="D16:E16"/>
    <mergeCell ref="D21:E21"/>
    <mergeCell ref="D22:E22"/>
    <mergeCell ref="D23:E23"/>
    <mergeCell ref="D24:E24"/>
    <mergeCell ref="D25:E25"/>
    <mergeCell ref="D15:E15"/>
    <mergeCell ref="D11:E11"/>
    <mergeCell ref="D12:E12"/>
    <mergeCell ref="D13:E13"/>
    <mergeCell ref="D14:E14"/>
    <mergeCell ref="C6:G6"/>
    <mergeCell ref="B7:G7"/>
    <mergeCell ref="C1:G1"/>
    <mergeCell ref="C2:G2"/>
    <mergeCell ref="C3:G3"/>
    <mergeCell ref="C4:G4"/>
    <mergeCell ref="C5:G5"/>
    <mergeCell ref="D37:E37"/>
    <mergeCell ref="D32:E32"/>
    <mergeCell ref="D33:E33"/>
    <mergeCell ref="D34:E34"/>
    <mergeCell ref="D35:E35"/>
    <mergeCell ref="D36:E36"/>
    <mergeCell ref="D45:E45"/>
    <mergeCell ref="D46:E46"/>
    <mergeCell ref="D47:E47"/>
    <mergeCell ref="D48:E48"/>
    <mergeCell ref="D49:E49"/>
    <mergeCell ref="D50:E50"/>
    <mergeCell ref="D62:E62"/>
    <mergeCell ref="D63:E63"/>
    <mergeCell ref="D64:E64"/>
    <mergeCell ref="D65:E65"/>
    <mergeCell ref="D82:E82"/>
    <mergeCell ref="D83:E83"/>
    <mergeCell ref="D84:E84"/>
    <mergeCell ref="D66:E66"/>
    <mergeCell ref="D67:E67"/>
    <mergeCell ref="D79:E79"/>
    <mergeCell ref="D80:E80"/>
    <mergeCell ref="D81:E81"/>
  </mergeCells>
  <pageMargins left="0.511811024" right="0.511811024" top="0.78740157499999996" bottom="0.78740157499999996" header="0.31496062000000002" footer="0.31496062000000002"/>
  <pageSetup paperSize="9" scale="64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6" workbookViewId="0">
      <selection activeCell="L32" sqref="L32"/>
    </sheetView>
  </sheetViews>
  <sheetFormatPr defaultRowHeight="15" x14ac:dyDescent="0.25"/>
  <cols>
    <col min="1" max="1" width="9.28515625" customWidth="1"/>
    <col min="2" max="2" width="33" customWidth="1"/>
    <col min="3" max="3" width="14.140625" customWidth="1"/>
    <col min="4" max="4" width="11.42578125" bestFit="1" customWidth="1"/>
    <col min="5" max="9" width="14.7109375" customWidth="1"/>
    <col min="10" max="10" width="14.7109375" style="51" bestFit="1" customWidth="1"/>
    <col min="11" max="12" width="13.140625" bestFit="1" customWidth="1"/>
    <col min="13" max="13" width="12" bestFit="1" customWidth="1"/>
  </cols>
  <sheetData>
    <row r="1" spans="1:12" ht="15" customHeight="1" x14ac:dyDescent="0.25">
      <c r="A1" s="352" t="s">
        <v>134</v>
      </c>
      <c r="B1" s="353"/>
      <c r="C1" s="353"/>
      <c r="D1" s="353"/>
      <c r="E1" s="353"/>
      <c r="F1" s="353"/>
      <c r="G1" s="353"/>
      <c r="H1" s="353"/>
      <c r="I1" s="353"/>
      <c r="J1" s="354"/>
    </row>
    <row r="2" spans="1:12" ht="15" customHeight="1" x14ac:dyDescent="0.25">
      <c r="A2" s="355"/>
      <c r="B2" s="356"/>
      <c r="C2" s="356"/>
      <c r="D2" s="356"/>
      <c r="E2" s="356"/>
      <c r="F2" s="356"/>
      <c r="G2" s="356"/>
      <c r="H2" s="356"/>
      <c r="I2" s="356"/>
      <c r="J2" s="357"/>
    </row>
    <row r="3" spans="1:12" ht="15" customHeight="1" x14ac:dyDescent="0.25">
      <c r="A3" s="355"/>
      <c r="B3" s="356"/>
      <c r="C3" s="356"/>
      <c r="D3" s="356"/>
      <c r="E3" s="356"/>
      <c r="F3" s="356"/>
      <c r="G3" s="356"/>
      <c r="H3" s="356"/>
      <c r="I3" s="356"/>
      <c r="J3" s="357"/>
    </row>
    <row r="4" spans="1:12" ht="15" customHeight="1" x14ac:dyDescent="0.25">
      <c r="A4" s="355"/>
      <c r="B4" s="356"/>
      <c r="C4" s="356"/>
      <c r="D4" s="356"/>
      <c r="E4" s="356"/>
      <c r="F4" s="356"/>
      <c r="G4" s="356"/>
      <c r="H4" s="356"/>
      <c r="I4" s="356"/>
      <c r="J4" s="357"/>
    </row>
    <row r="5" spans="1:12" ht="15" customHeight="1" x14ac:dyDescent="0.25">
      <c r="A5" s="355"/>
      <c r="B5" s="356"/>
      <c r="C5" s="356"/>
      <c r="D5" s="356"/>
      <c r="E5" s="356"/>
      <c r="F5" s="356"/>
      <c r="G5" s="356"/>
      <c r="H5" s="356"/>
      <c r="I5" s="356"/>
      <c r="J5" s="357"/>
    </row>
    <row r="6" spans="1:12" ht="15" customHeight="1" x14ac:dyDescent="0.25">
      <c r="A6" s="358" t="s">
        <v>91</v>
      </c>
      <c r="B6" s="359"/>
      <c r="C6" s="359"/>
      <c r="D6" s="359"/>
      <c r="E6" s="359"/>
      <c r="F6" s="359"/>
      <c r="G6" s="359"/>
      <c r="H6" s="359"/>
      <c r="I6" s="359"/>
      <c r="J6" s="360"/>
    </row>
    <row r="7" spans="1:12" ht="15" customHeight="1" x14ac:dyDescent="0.25">
      <c r="A7" s="361"/>
      <c r="B7" s="362"/>
      <c r="C7" s="362"/>
      <c r="D7" s="362"/>
      <c r="E7" s="362"/>
      <c r="F7" s="362"/>
      <c r="G7" s="362"/>
      <c r="H7" s="362"/>
      <c r="I7" s="362"/>
      <c r="J7" s="363"/>
    </row>
    <row r="8" spans="1:12" ht="15" customHeight="1" x14ac:dyDescent="0.25">
      <c r="A8" s="364" t="str">
        <f>[1]Orçamento!B8</f>
        <v xml:space="preserve">OBJETO: CONSTRUÇÃO E REFORMA DO PSF DE BARRA DE CATUAMA   </v>
      </c>
      <c r="B8" s="365"/>
      <c r="C8" s="365"/>
      <c r="D8" s="365"/>
      <c r="E8" s="365"/>
      <c r="F8" s="365"/>
      <c r="G8" s="365"/>
      <c r="H8" s="365"/>
      <c r="I8" s="365"/>
      <c r="J8" s="366"/>
    </row>
    <row r="9" spans="1:12" ht="15" customHeight="1" x14ac:dyDescent="0.25">
      <c r="A9" s="364" t="str">
        <f>[1]Orçamento!B9</f>
        <v>LOCAL: BARRA DE CATUAMA, GOIANA/PE</v>
      </c>
      <c r="B9" s="365"/>
      <c r="C9" s="365"/>
      <c r="D9" s="365"/>
      <c r="E9" s="365"/>
      <c r="F9" s="365"/>
      <c r="G9" s="365"/>
      <c r="H9" s="365"/>
      <c r="I9" s="365"/>
      <c r="J9" s="366"/>
    </row>
    <row r="10" spans="1:12" ht="15" customHeight="1" x14ac:dyDescent="0.25">
      <c r="A10" s="364" t="str">
        <f>[1]Orçamento!B10</f>
        <v>DATA: OUTUBRO 2019</v>
      </c>
      <c r="B10" s="365"/>
      <c r="C10" s="365"/>
      <c r="D10" s="365"/>
      <c r="E10" s="365"/>
      <c r="F10" s="365"/>
      <c r="G10" s="365"/>
      <c r="H10" s="365"/>
      <c r="I10" s="365"/>
      <c r="J10" s="366"/>
    </row>
    <row r="11" spans="1:12" x14ac:dyDescent="0.25">
      <c r="A11" s="375" t="s">
        <v>3</v>
      </c>
      <c r="B11" s="376" t="s">
        <v>4</v>
      </c>
      <c r="C11" s="49" t="s">
        <v>92</v>
      </c>
      <c r="D11" s="49" t="s">
        <v>93</v>
      </c>
      <c r="E11" s="372" t="s">
        <v>94</v>
      </c>
      <c r="F11" s="373"/>
      <c r="G11" s="373"/>
      <c r="H11" s="373"/>
      <c r="I11" s="373"/>
      <c r="J11" s="374"/>
    </row>
    <row r="12" spans="1:12" x14ac:dyDescent="0.25">
      <c r="A12" s="375"/>
      <c r="B12" s="376"/>
      <c r="C12" s="49" t="s">
        <v>95</v>
      </c>
      <c r="D12" s="49" t="s">
        <v>96</v>
      </c>
      <c r="E12" s="171" t="s">
        <v>97</v>
      </c>
      <c r="F12" s="171" t="s">
        <v>98</v>
      </c>
      <c r="G12" s="170" t="s">
        <v>99</v>
      </c>
      <c r="H12" s="170" t="s">
        <v>132</v>
      </c>
      <c r="I12" s="170" t="s">
        <v>452</v>
      </c>
      <c r="J12" s="170" t="s">
        <v>453</v>
      </c>
    </row>
    <row r="13" spans="1:12" x14ac:dyDescent="0.25">
      <c r="A13" s="52"/>
      <c r="B13" s="53"/>
      <c r="C13" s="54"/>
      <c r="D13" s="371">
        <f>C14*100/C45</f>
        <v>7.4282214304314325</v>
      </c>
      <c r="E13" s="55">
        <v>0.16669999999999999</v>
      </c>
      <c r="F13" s="56">
        <v>0.1666</v>
      </c>
      <c r="G13" s="56">
        <v>0.16669999999999999</v>
      </c>
      <c r="H13" s="56">
        <v>0.16669999999999999</v>
      </c>
      <c r="I13" s="56">
        <v>0.1666</v>
      </c>
      <c r="J13" s="56">
        <v>0.16669999999999999</v>
      </c>
    </row>
    <row r="14" spans="1:12" x14ac:dyDescent="0.25">
      <c r="A14" s="57" t="s">
        <v>57</v>
      </c>
      <c r="B14" s="96" t="str">
        <f>[1]Orçamento!D15</f>
        <v>ADMINISTRAÇÃO LOCAL</v>
      </c>
      <c r="C14" s="173">
        <f>Orçamento!H15</f>
        <v>42894.720000000001</v>
      </c>
      <c r="D14" s="371"/>
      <c r="E14" s="58"/>
      <c r="F14" s="58"/>
      <c r="G14" s="213"/>
      <c r="H14" s="93"/>
      <c r="I14" s="213"/>
      <c r="J14" s="93"/>
    </row>
    <row r="15" spans="1:12" x14ac:dyDescent="0.25">
      <c r="A15" s="60"/>
      <c r="B15" s="61"/>
      <c r="C15" s="62"/>
      <c r="D15" s="371"/>
      <c r="E15" s="50">
        <f>ROUND(C14*E13,2)</f>
        <v>7150.55</v>
      </c>
      <c r="F15" s="50">
        <f>ROUND(C14*F13,2)</f>
        <v>7146.26</v>
      </c>
      <c r="G15" s="50">
        <f>ROUND(C14*G13,2)</f>
        <v>7150.55</v>
      </c>
      <c r="H15" s="50">
        <f>ROUND(C14*H13,2)</f>
        <v>7150.55</v>
      </c>
      <c r="I15" s="50">
        <f>ROUND(C14*I13,2)</f>
        <v>7146.26</v>
      </c>
      <c r="J15" s="50">
        <f>ROUND(C14*J13,2)</f>
        <v>7150.55</v>
      </c>
      <c r="K15" s="51"/>
      <c r="L15" s="248"/>
    </row>
    <row r="16" spans="1:12" x14ac:dyDescent="0.25">
      <c r="A16" s="52"/>
      <c r="B16" s="53"/>
      <c r="C16" s="174"/>
      <c r="D16" s="371">
        <f>C17*100/C45</f>
        <v>4.4338918005771264</v>
      </c>
      <c r="E16" s="55">
        <v>0.9</v>
      </c>
      <c r="F16" s="56">
        <v>0.1</v>
      </c>
      <c r="G16" s="172"/>
      <c r="H16" s="172"/>
      <c r="I16" s="172"/>
      <c r="J16" s="172"/>
      <c r="K16" s="51"/>
      <c r="L16" s="51"/>
    </row>
    <row r="17" spans="1:13" x14ac:dyDescent="0.25">
      <c r="A17" s="60" t="s">
        <v>13</v>
      </c>
      <c r="B17" s="96" t="str">
        <f>[1]Orçamento!D18</f>
        <v>SERVIÇOS PRELIMINARES</v>
      </c>
      <c r="C17" s="175">
        <f>Orçamento!H18</f>
        <v>25603.779999999995</v>
      </c>
      <c r="D17" s="371"/>
      <c r="E17" s="58"/>
      <c r="F17" s="63"/>
      <c r="G17" s="249"/>
      <c r="H17" s="214"/>
      <c r="I17" s="214"/>
      <c r="J17" s="214"/>
      <c r="K17" s="51"/>
    </row>
    <row r="18" spans="1:13" x14ac:dyDescent="0.25">
      <c r="A18" s="60"/>
      <c r="B18" s="61"/>
      <c r="C18" s="176"/>
      <c r="D18" s="371"/>
      <c r="E18" s="50">
        <f>ROUND(C17*E16,2)</f>
        <v>23043.4</v>
      </c>
      <c r="F18" s="50">
        <f>ROUND(C17*F16,2)</f>
        <v>2560.38</v>
      </c>
      <c r="G18" s="50"/>
      <c r="H18" s="94"/>
      <c r="I18" s="94"/>
      <c r="J18" s="94"/>
      <c r="K18" s="51"/>
    </row>
    <row r="19" spans="1:13" x14ac:dyDescent="0.25">
      <c r="A19" s="52"/>
      <c r="B19" s="53"/>
      <c r="C19" s="174"/>
      <c r="D19" s="368">
        <f>C20*100/C45</f>
        <v>5.8097954558037159</v>
      </c>
      <c r="E19" s="56">
        <v>0.6</v>
      </c>
      <c r="F19" s="56">
        <v>0.34</v>
      </c>
      <c r="G19" s="56">
        <v>0.06</v>
      </c>
      <c r="H19" s="172"/>
      <c r="I19" s="172"/>
      <c r="J19" s="172"/>
      <c r="K19" s="51"/>
    </row>
    <row r="20" spans="1:13" x14ac:dyDescent="0.25">
      <c r="A20" s="60" t="s">
        <v>23</v>
      </c>
      <c r="B20" s="95" t="str">
        <f>[1]Orçamento!D31</f>
        <v>ALVENARIA E FUNDAÇÕES</v>
      </c>
      <c r="C20" s="175">
        <f>Orçamento!H29</f>
        <v>33549.020000000004</v>
      </c>
      <c r="D20" s="369"/>
      <c r="E20" s="58"/>
      <c r="F20" s="58"/>
      <c r="G20" s="58"/>
      <c r="H20" s="65"/>
      <c r="I20" s="65"/>
      <c r="J20" s="250"/>
      <c r="K20" s="51"/>
      <c r="M20" s="51"/>
    </row>
    <row r="21" spans="1:13" ht="14.25" customHeight="1" x14ac:dyDescent="0.25">
      <c r="A21" s="60"/>
      <c r="B21" s="61"/>
      <c r="C21" s="176"/>
      <c r="D21" s="370"/>
      <c r="E21" s="50">
        <f>ROUND(C20*E19,2)</f>
        <v>20129.41</v>
      </c>
      <c r="F21" s="50">
        <f>ROUND(C20*F19,2)</f>
        <v>11406.67</v>
      </c>
      <c r="G21" s="50">
        <f>ROUND(C20*G19,2)</f>
        <v>2012.94</v>
      </c>
      <c r="H21" s="50"/>
      <c r="I21" s="50"/>
      <c r="J21" s="50"/>
      <c r="K21" s="51"/>
    </row>
    <row r="22" spans="1:13" x14ac:dyDescent="0.25">
      <c r="A22" s="52"/>
      <c r="B22" s="53"/>
      <c r="C22" s="174"/>
      <c r="D22" s="368">
        <f>C23*100/C45</f>
        <v>9.530207948437571</v>
      </c>
      <c r="E22" s="172"/>
      <c r="F22" s="172"/>
      <c r="G22" s="172"/>
      <c r="H22" s="172"/>
      <c r="I22" s="56">
        <v>0.28999999999999998</v>
      </c>
      <c r="J22" s="56">
        <v>0.71</v>
      </c>
      <c r="K22" s="51"/>
    </row>
    <row r="23" spans="1:13" x14ac:dyDescent="0.25">
      <c r="A23" s="60" t="s">
        <v>27</v>
      </c>
      <c r="B23" s="96" t="str">
        <f>[1]Orçamento!D41</f>
        <v>PINTURA</v>
      </c>
      <c r="C23" s="175">
        <f>Orçamento!H39</f>
        <v>55032.77</v>
      </c>
      <c r="D23" s="369"/>
      <c r="E23" s="65"/>
      <c r="F23" s="65"/>
      <c r="G23" s="250"/>
      <c r="H23" s="94"/>
      <c r="I23" s="213"/>
      <c r="J23" s="93"/>
      <c r="K23" s="51"/>
    </row>
    <row r="24" spans="1:13" x14ac:dyDescent="0.25">
      <c r="A24" s="60"/>
      <c r="B24" s="243"/>
      <c r="C24" s="176"/>
      <c r="D24" s="370"/>
      <c r="E24" s="66"/>
      <c r="F24" s="215"/>
      <c r="G24" s="50"/>
      <c r="H24" s="50"/>
      <c r="I24" s="50">
        <f>ROUND(C23*I22,2)</f>
        <v>15959.5</v>
      </c>
      <c r="J24" s="50">
        <f>ROUND(C23*J22,2)</f>
        <v>39073.269999999997</v>
      </c>
      <c r="K24" s="51"/>
    </row>
    <row r="25" spans="1:13" x14ac:dyDescent="0.25">
      <c r="A25" s="52"/>
      <c r="B25" s="244"/>
      <c r="C25" s="174"/>
      <c r="D25" s="368">
        <f>C26*100/C45</f>
        <v>7.7553891409898084</v>
      </c>
      <c r="E25" s="172"/>
      <c r="F25" s="172"/>
      <c r="G25" s="172"/>
      <c r="H25" s="56">
        <v>0.28000000000000003</v>
      </c>
      <c r="I25" s="56">
        <v>0.4</v>
      </c>
      <c r="J25" s="56">
        <v>0.32</v>
      </c>
      <c r="K25" s="51"/>
    </row>
    <row r="26" spans="1:13" x14ac:dyDescent="0.25">
      <c r="A26" s="60" t="s">
        <v>29</v>
      </c>
      <c r="B26" s="96" t="str">
        <f>[1]Orçamento!D48</f>
        <v>ESQUADRIA</v>
      </c>
      <c r="C26" s="175">
        <f>Orçamento!H45</f>
        <v>44783.97</v>
      </c>
      <c r="D26" s="369"/>
      <c r="E26" s="65"/>
      <c r="F26" s="65"/>
      <c r="G26" s="250"/>
      <c r="H26" s="93"/>
      <c r="I26" s="213"/>
      <c r="J26" s="93"/>
      <c r="K26" s="51"/>
    </row>
    <row r="27" spans="1:13" ht="15.75" customHeight="1" x14ac:dyDescent="0.25">
      <c r="A27" s="60"/>
      <c r="B27" s="243"/>
      <c r="C27" s="176"/>
      <c r="D27" s="370"/>
      <c r="E27" s="50"/>
      <c r="F27" s="50"/>
      <c r="G27" s="50"/>
      <c r="H27" s="50">
        <f>ROUND(C26*H25,2)</f>
        <v>12539.51</v>
      </c>
      <c r="I27" s="50">
        <f>ROUND(C26*I25,2)</f>
        <v>17913.59</v>
      </c>
      <c r="J27" s="50">
        <f>ROUND(C26*J25,2)</f>
        <v>14330.87</v>
      </c>
      <c r="K27" s="51"/>
    </row>
    <row r="28" spans="1:13" x14ac:dyDescent="0.25">
      <c r="A28" s="52"/>
      <c r="B28" s="244"/>
      <c r="C28" s="174"/>
      <c r="D28" s="368">
        <f>C29*100/C45</f>
        <v>27.878812196521313</v>
      </c>
      <c r="E28" s="172"/>
      <c r="F28" s="56">
        <v>0.25</v>
      </c>
      <c r="G28" s="56">
        <v>0.3</v>
      </c>
      <c r="H28" s="56">
        <v>0.2</v>
      </c>
      <c r="I28" s="56">
        <v>0.13</v>
      </c>
      <c r="J28" s="56">
        <v>0.12</v>
      </c>
      <c r="K28" s="51"/>
    </row>
    <row r="29" spans="1:13" x14ac:dyDescent="0.25">
      <c r="A29" s="60" t="s">
        <v>32</v>
      </c>
      <c r="B29" s="96" t="str">
        <f>[1]Orçamento!D57</f>
        <v>REVESTIMENTOS E PISOS</v>
      </c>
      <c r="C29" s="175">
        <f>Orçamento!H54</f>
        <v>160987.91</v>
      </c>
      <c r="D29" s="369"/>
      <c r="E29" s="250"/>
      <c r="F29" s="213"/>
      <c r="G29" s="213"/>
      <c r="H29" s="93"/>
      <c r="I29" s="213"/>
      <c r="J29" s="93"/>
      <c r="K29" s="51"/>
    </row>
    <row r="30" spans="1:13" x14ac:dyDescent="0.25">
      <c r="A30" s="60"/>
      <c r="B30" s="243"/>
      <c r="C30" s="176"/>
      <c r="D30" s="370"/>
      <c r="E30" s="50"/>
      <c r="F30" s="50">
        <f>ROUND(C29*F28,2)</f>
        <v>40246.980000000003</v>
      </c>
      <c r="G30" s="50">
        <f>ROUND(C29*G28,2)</f>
        <v>48296.37</v>
      </c>
      <c r="H30" s="50">
        <f>ROUND(C29*H28,2)</f>
        <v>32197.58</v>
      </c>
      <c r="I30" s="50">
        <f>ROUND(C29*I28,2)</f>
        <v>20928.43</v>
      </c>
      <c r="J30" s="50">
        <f>ROUND(C29*J28,2)</f>
        <v>19318.55</v>
      </c>
      <c r="K30" s="51"/>
    </row>
    <row r="31" spans="1:13" x14ac:dyDescent="0.25">
      <c r="A31" s="60"/>
      <c r="B31" s="243"/>
      <c r="C31" s="176"/>
      <c r="D31" s="368">
        <f>C32*100/C45</f>
        <v>14.808444409448033</v>
      </c>
      <c r="E31" s="172"/>
      <c r="F31" s="172"/>
      <c r="G31" s="56">
        <v>0.27</v>
      </c>
      <c r="H31" s="56">
        <v>0.36</v>
      </c>
      <c r="I31" s="56">
        <v>0.27</v>
      </c>
      <c r="J31" s="56">
        <v>0.1</v>
      </c>
      <c r="K31" s="51"/>
    </row>
    <row r="32" spans="1:13" x14ac:dyDescent="0.25">
      <c r="A32" s="60" t="s">
        <v>36</v>
      </c>
      <c r="B32" s="243" t="s">
        <v>46</v>
      </c>
      <c r="C32" s="177">
        <f>Orçamento!H65</f>
        <v>85512.26999999999</v>
      </c>
      <c r="D32" s="369"/>
      <c r="E32" s="65"/>
      <c r="F32" s="65"/>
      <c r="G32" s="213"/>
      <c r="H32" s="93"/>
      <c r="I32" s="213"/>
      <c r="J32" s="213"/>
      <c r="K32" s="51"/>
    </row>
    <row r="33" spans="1:11" x14ac:dyDescent="0.25">
      <c r="A33" s="60"/>
      <c r="B33" s="61"/>
      <c r="C33" s="176"/>
      <c r="D33" s="370"/>
      <c r="E33" s="50"/>
      <c r="F33" s="50"/>
      <c r="G33" s="50">
        <f>ROUND(C32*G31,2)</f>
        <v>23088.31</v>
      </c>
      <c r="H33" s="50">
        <f>ROUND(C32*H31,2)</f>
        <v>30784.42</v>
      </c>
      <c r="I33" s="50">
        <f>ROUND(C32*I31,2)</f>
        <v>23088.31</v>
      </c>
      <c r="J33" s="50">
        <f>ROUND(C32*J31,2)</f>
        <v>8551.23</v>
      </c>
      <c r="K33" s="51"/>
    </row>
    <row r="34" spans="1:11" x14ac:dyDescent="0.25">
      <c r="A34" s="52"/>
      <c r="B34" s="53"/>
      <c r="C34" s="174"/>
      <c r="D34" s="371">
        <f>C35*100/C45</f>
        <v>7.1719300996943272</v>
      </c>
      <c r="E34" s="55"/>
      <c r="F34" s="56">
        <v>0.2</v>
      </c>
      <c r="G34" s="56">
        <v>0.2</v>
      </c>
      <c r="H34" s="56">
        <v>0.2</v>
      </c>
      <c r="I34" s="56">
        <v>0.2</v>
      </c>
      <c r="J34" s="56">
        <v>0.2</v>
      </c>
      <c r="K34" s="51"/>
    </row>
    <row r="35" spans="1:11" x14ac:dyDescent="0.25">
      <c r="A35" s="60" t="s">
        <v>173</v>
      </c>
      <c r="B35" s="96" t="str">
        <f>[1]Orçamento!D77</f>
        <v>INSTALAÇÕES HIDRÁULICAS</v>
      </c>
      <c r="C35" s="175">
        <f>Orçamento!H73</f>
        <v>41414.750000000015</v>
      </c>
      <c r="D35" s="371"/>
      <c r="E35" s="65"/>
      <c r="F35" s="58"/>
      <c r="G35" s="58"/>
      <c r="H35" s="245"/>
      <c r="I35" s="58"/>
      <c r="J35" s="245"/>
      <c r="K35" s="51"/>
    </row>
    <row r="36" spans="1:11" x14ac:dyDescent="0.25">
      <c r="A36" s="60"/>
      <c r="B36" s="61"/>
      <c r="C36" s="176"/>
      <c r="D36" s="371"/>
      <c r="E36" s="246"/>
      <c r="F36" s="246">
        <f>ROUND(C35*F34,2)</f>
        <v>8282.9500000000007</v>
      </c>
      <c r="G36" s="246">
        <f>ROUND(C35*G34,2)</f>
        <v>8282.9500000000007</v>
      </c>
      <c r="H36" s="246">
        <f>ROUND(C35*H34,2)</f>
        <v>8282.9500000000007</v>
      </c>
      <c r="I36" s="246">
        <f>ROUND(C35*I34,2)</f>
        <v>8282.9500000000007</v>
      </c>
      <c r="J36" s="246">
        <f>ROUND(C35*J34,2)</f>
        <v>8282.9500000000007</v>
      </c>
      <c r="K36" s="51"/>
    </row>
    <row r="37" spans="1:11" x14ac:dyDescent="0.25">
      <c r="A37" s="52"/>
      <c r="B37" s="53"/>
      <c r="C37" s="174"/>
      <c r="D37" s="371">
        <f>C38*100/C45</f>
        <v>14.258103035463488</v>
      </c>
      <c r="E37" s="55"/>
      <c r="F37" s="56">
        <v>0.25</v>
      </c>
      <c r="G37" s="56">
        <v>0.25</v>
      </c>
      <c r="H37" s="56">
        <v>0.2</v>
      </c>
      <c r="I37" s="56">
        <v>0.2</v>
      </c>
      <c r="J37" s="56">
        <v>0.1</v>
      </c>
      <c r="K37" s="51"/>
    </row>
    <row r="38" spans="1:11" x14ac:dyDescent="0.25">
      <c r="A38" s="60" t="s">
        <v>181</v>
      </c>
      <c r="B38" s="96" t="str">
        <f>[1]Orçamento!D111</f>
        <v>INSTALAÇÕES ELÉTRICAS</v>
      </c>
      <c r="C38" s="175">
        <f>Orçamento!H106</f>
        <v>82334.290000000008</v>
      </c>
      <c r="D38" s="371"/>
      <c r="E38" s="65"/>
      <c r="F38" s="58"/>
      <c r="G38" s="58"/>
      <c r="H38" s="245"/>
      <c r="I38" s="58"/>
      <c r="J38" s="245"/>
      <c r="K38" s="51"/>
    </row>
    <row r="39" spans="1:11" x14ac:dyDescent="0.25">
      <c r="A39" s="60"/>
      <c r="B39" s="61"/>
      <c r="C39" s="176"/>
      <c r="D39" s="371"/>
      <c r="E39" s="246"/>
      <c r="F39" s="246">
        <f>ROUND(C38*F37,2)</f>
        <v>20583.57</v>
      </c>
      <c r="G39" s="246">
        <f>ROUND(C38*G37,2)</f>
        <v>20583.57</v>
      </c>
      <c r="H39" s="246">
        <f>ROUND(C38*H37,2)</f>
        <v>16466.86</v>
      </c>
      <c r="I39" s="246">
        <f>ROUND(C38*I37,2)</f>
        <v>16466.86</v>
      </c>
      <c r="J39" s="246">
        <f>ROUND(C38*J37,2)</f>
        <v>8233.43</v>
      </c>
      <c r="K39" s="51"/>
    </row>
    <row r="40" spans="1:11" x14ac:dyDescent="0.25">
      <c r="A40" s="52"/>
      <c r="B40" s="53"/>
      <c r="C40" s="174"/>
      <c r="D40" s="371">
        <f>C41*100/C45</f>
        <v>0.92520448263316535</v>
      </c>
      <c r="E40" s="55"/>
      <c r="F40" s="172"/>
      <c r="G40" s="172"/>
      <c r="H40" s="172"/>
      <c r="I40" s="172"/>
      <c r="J40" s="56">
        <v>1</v>
      </c>
      <c r="K40" s="51"/>
    </row>
    <row r="41" spans="1:11" x14ac:dyDescent="0.25">
      <c r="A41" s="60" t="s">
        <v>459</v>
      </c>
      <c r="B41" s="96" t="str">
        <f>Orçamento!D132</f>
        <v>SERVIÇOS FINAIS</v>
      </c>
      <c r="C41" s="175">
        <f>Orçamento!H132</f>
        <v>5342.65</v>
      </c>
      <c r="D41" s="371"/>
      <c r="E41" s="65"/>
      <c r="F41" s="65"/>
      <c r="G41" s="65"/>
      <c r="H41" s="290"/>
      <c r="I41" s="65"/>
      <c r="J41" s="245"/>
      <c r="K41" s="51"/>
    </row>
    <row r="42" spans="1:11" x14ac:dyDescent="0.25">
      <c r="A42" s="60"/>
      <c r="B42" s="61"/>
      <c r="C42" s="176"/>
      <c r="D42" s="371"/>
      <c r="E42" s="246"/>
      <c r="F42" s="246"/>
      <c r="G42" s="246"/>
      <c r="H42" s="246"/>
      <c r="I42" s="246"/>
      <c r="J42" s="246">
        <f>ROUND(C41*J40,2)</f>
        <v>5342.65</v>
      </c>
      <c r="K42" s="51"/>
    </row>
    <row r="43" spans="1:11" x14ac:dyDescent="0.25">
      <c r="A43" s="67"/>
      <c r="B43" s="71"/>
      <c r="C43" s="178"/>
      <c r="D43" s="155">
        <v>1</v>
      </c>
      <c r="E43" s="69"/>
      <c r="F43" s="69"/>
      <c r="G43" s="247"/>
      <c r="H43" s="247"/>
      <c r="I43" s="247"/>
      <c r="J43" s="247"/>
      <c r="K43" s="51"/>
    </row>
    <row r="44" spans="1:11" x14ac:dyDescent="0.25">
      <c r="A44" s="67"/>
      <c r="B44" s="68"/>
      <c r="C44" s="70"/>
      <c r="D44" s="238"/>
      <c r="E44" s="69"/>
      <c r="F44" s="69"/>
      <c r="G44" s="64"/>
      <c r="H44" s="64"/>
      <c r="I44" s="64"/>
      <c r="J44" s="64"/>
    </row>
    <row r="45" spans="1:11" x14ac:dyDescent="0.25">
      <c r="A45" s="67"/>
      <c r="B45" s="71" t="s">
        <v>100</v>
      </c>
      <c r="C45" s="72">
        <f>SUM(C13:C42)</f>
        <v>577456.13000000012</v>
      </c>
      <c r="D45" s="73"/>
      <c r="E45" s="69"/>
      <c r="F45" s="69"/>
      <c r="G45" s="64"/>
      <c r="H45" s="64"/>
      <c r="I45" s="64"/>
      <c r="J45" s="64"/>
    </row>
    <row r="46" spans="1:11" ht="15" customHeight="1" x14ac:dyDescent="0.25">
      <c r="A46" s="367" t="s">
        <v>101</v>
      </c>
      <c r="B46" s="367"/>
      <c r="C46" s="74"/>
      <c r="D46" s="67"/>
      <c r="E46" s="251">
        <f>E15+E18+E21</f>
        <v>50323.360000000001</v>
      </c>
      <c r="F46" s="251">
        <f>F39+F36+F21+F30+F18+F15</f>
        <v>90226.810000000012</v>
      </c>
      <c r="G46" s="252">
        <f>G39+G21+G33+G30+G36+G15</f>
        <v>109414.69</v>
      </c>
      <c r="H46" s="252">
        <f>H39+H36+H33+H30+H27+H15</f>
        <v>107421.87</v>
      </c>
      <c r="I46" s="252">
        <f>I39+I36+I33+I30+I27+I24+I15</f>
        <v>109785.9</v>
      </c>
      <c r="J46" s="252">
        <f>J39+J36+J33+J30+J27+J24+J15+J42</f>
        <v>110283.5</v>
      </c>
      <c r="K46" s="51"/>
    </row>
    <row r="47" spans="1:11" ht="15" customHeight="1" x14ac:dyDescent="0.25">
      <c r="A47" s="367" t="s">
        <v>102</v>
      </c>
      <c r="B47" s="367"/>
      <c r="C47" s="237"/>
      <c r="D47" s="67"/>
      <c r="E47" s="55">
        <f>E46/C45</f>
        <v>8.7146637442397548E-2</v>
      </c>
      <c r="F47" s="55">
        <f>F46/C45</f>
        <v>0.15624876992820216</v>
      </c>
      <c r="G47" s="253">
        <f>G46/C45</f>
        <v>0.18947706036127798</v>
      </c>
      <c r="H47" s="253">
        <f>H46/C45</f>
        <v>0.18602602763953682</v>
      </c>
      <c r="I47" s="253">
        <f>I46/C45</f>
        <v>0.19011989707339322</v>
      </c>
      <c r="J47" s="253">
        <f>J46/C45</f>
        <v>0.19098160755519208</v>
      </c>
    </row>
    <row r="48" spans="1:11" ht="15" customHeight="1" x14ac:dyDescent="0.25">
      <c r="A48" s="367" t="s">
        <v>103</v>
      </c>
      <c r="B48" s="367"/>
      <c r="C48" s="237"/>
      <c r="D48" s="67"/>
      <c r="E48" s="251">
        <f>E46</f>
        <v>50323.360000000001</v>
      </c>
      <c r="F48" s="254">
        <f t="shared" ref="F48:J49" si="0">E48+F46</f>
        <v>140550.17000000001</v>
      </c>
      <c r="G48" s="255">
        <f>F48+G46</f>
        <v>249964.86000000002</v>
      </c>
      <c r="H48" s="255">
        <f>G48+H46</f>
        <v>357386.73</v>
      </c>
      <c r="I48" s="255">
        <f>H48+I46</f>
        <v>467172.63</v>
      </c>
      <c r="J48" s="256">
        <f>I48+J46</f>
        <v>577456.13</v>
      </c>
    </row>
    <row r="49" spans="1:12" ht="15" customHeight="1" x14ac:dyDescent="0.25">
      <c r="A49" s="367" t="s">
        <v>104</v>
      </c>
      <c r="B49" s="367"/>
      <c r="C49" s="237"/>
      <c r="D49" s="67"/>
      <c r="E49" s="55">
        <f>E47</f>
        <v>8.7146637442397548E-2</v>
      </c>
      <c r="F49" s="55">
        <f>E49+F47</f>
        <v>0.24339540737059973</v>
      </c>
      <c r="G49" s="253">
        <f>F49+G47</f>
        <v>0.43287246773187771</v>
      </c>
      <c r="H49" s="253">
        <f>G49+H47</f>
        <v>0.6188984953714145</v>
      </c>
      <c r="I49" s="253">
        <f>H49+I47</f>
        <v>0.80901839244480778</v>
      </c>
      <c r="J49" s="253">
        <f t="shared" si="0"/>
        <v>0.99999999999999989</v>
      </c>
      <c r="K49" s="51"/>
    </row>
    <row r="53" spans="1:12" x14ac:dyDescent="0.25">
      <c r="K53" s="51"/>
    </row>
    <row r="54" spans="1:12" x14ac:dyDescent="0.25">
      <c r="K54" s="51"/>
    </row>
    <row r="56" spans="1:12" x14ac:dyDescent="0.25">
      <c r="L56" s="59"/>
    </row>
  </sheetData>
  <mergeCells count="22">
    <mergeCell ref="E11:J11"/>
    <mergeCell ref="D40:D42"/>
    <mergeCell ref="D22:D24"/>
    <mergeCell ref="A11:A12"/>
    <mergeCell ref="B11:B12"/>
    <mergeCell ref="D13:D15"/>
    <mergeCell ref="D16:D18"/>
    <mergeCell ref="D19:D21"/>
    <mergeCell ref="A47:B47"/>
    <mergeCell ref="A48:B48"/>
    <mergeCell ref="A49:B49"/>
    <mergeCell ref="D25:D27"/>
    <mergeCell ref="D28:D30"/>
    <mergeCell ref="D31:D33"/>
    <mergeCell ref="A46:B46"/>
    <mergeCell ref="D34:D36"/>
    <mergeCell ref="D37:D39"/>
    <mergeCell ref="A1:J5"/>
    <mergeCell ref="A6:J7"/>
    <mergeCell ref="A8:J8"/>
    <mergeCell ref="A9:J9"/>
    <mergeCell ref="A10:J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6" sqref="C6:K6"/>
    </sheetView>
  </sheetViews>
  <sheetFormatPr defaultRowHeight="15" x14ac:dyDescent="0.25"/>
  <sheetData>
    <row r="1" spans="1:11" s="77" customFormat="1" ht="14.25" x14ac:dyDescent="0.2">
      <c r="A1" s="75"/>
      <c r="B1" s="76"/>
      <c r="C1" s="379" t="s">
        <v>0</v>
      </c>
      <c r="D1" s="379"/>
      <c r="E1" s="379"/>
      <c r="F1" s="379"/>
      <c r="G1" s="379"/>
      <c r="H1" s="379"/>
      <c r="I1" s="379"/>
      <c r="J1" s="379"/>
      <c r="K1" s="380"/>
    </row>
    <row r="2" spans="1:11" s="77" customFormat="1" ht="14.25" x14ac:dyDescent="0.2">
      <c r="A2" s="78"/>
      <c r="B2" s="79"/>
      <c r="C2" s="381" t="s">
        <v>73</v>
      </c>
      <c r="D2" s="381"/>
      <c r="E2" s="381"/>
      <c r="F2" s="381"/>
      <c r="G2" s="381"/>
      <c r="H2" s="381"/>
      <c r="I2" s="381"/>
      <c r="J2" s="381"/>
      <c r="K2" s="382"/>
    </row>
    <row r="3" spans="1:11" s="77" customFormat="1" ht="14.25" x14ac:dyDescent="0.2">
      <c r="A3" s="78"/>
      <c r="B3" s="79"/>
      <c r="C3" s="383" t="str">
        <f>Orçamento!B8</f>
        <v xml:space="preserve">OBJETO: CONSTRUÇÃO E REFORMA DO PSF DE CATUAMA   </v>
      </c>
      <c r="D3" s="383"/>
      <c r="E3" s="383"/>
      <c r="F3" s="383"/>
      <c r="G3" s="383"/>
      <c r="H3" s="383"/>
      <c r="I3" s="383"/>
      <c r="J3" s="383"/>
      <c r="K3" s="384"/>
    </row>
    <row r="4" spans="1:11" s="77" customFormat="1" ht="14.25" x14ac:dyDescent="0.2">
      <c r="A4" s="78"/>
      <c r="B4" s="79"/>
      <c r="C4" s="383" t="str">
        <f>Orçamento!B9</f>
        <v>LOCAL: CATUAMA, GOIANA/PE</v>
      </c>
      <c r="D4" s="383"/>
      <c r="E4" s="383"/>
      <c r="F4" s="383"/>
      <c r="G4" s="383"/>
      <c r="H4" s="383"/>
      <c r="I4" s="383"/>
      <c r="J4" s="383"/>
      <c r="K4" s="384"/>
    </row>
    <row r="5" spans="1:11" s="77" customFormat="1" ht="14.25" x14ac:dyDescent="0.2">
      <c r="A5" s="78"/>
      <c r="B5" s="79"/>
      <c r="C5" s="383" t="str">
        <f>Orçamento!B10</f>
        <v>DATA: OUTUBRO 2019</v>
      </c>
      <c r="D5" s="383"/>
      <c r="E5" s="383"/>
      <c r="F5" s="383"/>
      <c r="G5" s="383"/>
      <c r="H5" s="383"/>
      <c r="I5" s="383"/>
      <c r="J5" s="383"/>
      <c r="K5" s="384"/>
    </row>
    <row r="6" spans="1:11" x14ac:dyDescent="0.25">
      <c r="A6" s="80"/>
      <c r="B6" s="81"/>
      <c r="C6" s="377"/>
      <c r="D6" s="377"/>
      <c r="E6" s="377"/>
      <c r="F6" s="377"/>
      <c r="G6" s="377"/>
      <c r="H6" s="377"/>
      <c r="I6" s="377"/>
      <c r="J6" s="377"/>
      <c r="K6" s="378"/>
    </row>
    <row r="7" spans="1:11" x14ac:dyDescent="0.25">
      <c r="A7" s="36"/>
      <c r="B7" s="82"/>
      <c r="C7" s="82"/>
      <c r="D7" s="82"/>
      <c r="E7" s="82"/>
      <c r="F7" s="82"/>
      <c r="G7" s="82"/>
      <c r="H7" s="82"/>
      <c r="I7" s="82"/>
      <c r="J7" s="82"/>
      <c r="K7" s="83"/>
    </row>
    <row r="8" spans="1:11" x14ac:dyDescent="0.25">
      <c r="A8" s="33"/>
      <c r="B8" s="38"/>
      <c r="C8" s="38"/>
      <c r="D8" s="38"/>
      <c r="E8" s="38"/>
      <c r="F8" s="38"/>
      <c r="G8" s="38"/>
      <c r="H8" s="38"/>
      <c r="I8" s="38"/>
      <c r="J8" s="38"/>
      <c r="K8" s="84"/>
    </row>
    <row r="9" spans="1:11" x14ac:dyDescent="0.25">
      <c r="A9" s="33"/>
      <c r="B9" s="38"/>
      <c r="C9" s="38"/>
      <c r="D9" s="38"/>
      <c r="E9" s="38"/>
      <c r="F9" s="38"/>
      <c r="G9" s="38"/>
      <c r="H9" s="38"/>
      <c r="I9" s="38"/>
      <c r="J9" s="38"/>
      <c r="K9" s="84"/>
    </row>
    <row r="10" spans="1:11" x14ac:dyDescent="0.25">
      <c r="A10" s="33"/>
      <c r="B10" s="38"/>
      <c r="C10" s="38"/>
      <c r="D10" s="38"/>
      <c r="E10" s="38"/>
      <c r="F10" s="38"/>
      <c r="G10" s="38"/>
      <c r="H10" s="38"/>
      <c r="I10" s="38"/>
      <c r="J10" s="38"/>
      <c r="K10" s="84"/>
    </row>
    <row r="11" spans="1:11" x14ac:dyDescent="0.25">
      <c r="A11" s="33"/>
      <c r="B11" s="38"/>
      <c r="C11" s="38"/>
      <c r="D11" s="38"/>
      <c r="E11" s="38"/>
      <c r="F11" s="38"/>
      <c r="G11" s="38"/>
      <c r="H11" s="38"/>
      <c r="I11" s="38"/>
      <c r="J11" s="38"/>
      <c r="K11" s="84"/>
    </row>
    <row r="12" spans="1:11" x14ac:dyDescent="0.25">
      <c r="A12" s="33"/>
      <c r="B12" s="38"/>
      <c r="C12" s="38"/>
      <c r="D12" s="38"/>
      <c r="E12" s="38"/>
      <c r="F12" s="38"/>
      <c r="G12" s="38"/>
      <c r="H12" s="38"/>
      <c r="I12" s="38"/>
      <c r="J12" s="38"/>
      <c r="K12" s="84"/>
    </row>
    <row r="13" spans="1:11" x14ac:dyDescent="0.25">
      <c r="A13" s="33"/>
      <c r="B13" s="38"/>
      <c r="C13" s="38"/>
      <c r="D13" s="38"/>
      <c r="E13" s="38"/>
      <c r="F13" s="38"/>
      <c r="G13" s="38"/>
      <c r="H13" s="38"/>
      <c r="I13" s="38"/>
      <c r="J13" s="38"/>
      <c r="K13" s="84"/>
    </row>
    <row r="14" spans="1:11" x14ac:dyDescent="0.25">
      <c r="A14" s="33"/>
      <c r="B14" s="38"/>
      <c r="C14" s="38"/>
      <c r="D14" s="38"/>
      <c r="E14" s="38"/>
      <c r="F14" s="38"/>
      <c r="G14" s="38"/>
      <c r="H14" s="38"/>
      <c r="I14" s="38"/>
      <c r="J14" s="38"/>
      <c r="K14" s="84"/>
    </row>
    <row r="15" spans="1:11" x14ac:dyDescent="0.25">
      <c r="A15" s="33"/>
      <c r="B15" s="38"/>
      <c r="C15" s="38"/>
      <c r="D15" s="38"/>
      <c r="E15" s="38"/>
      <c r="F15" s="38"/>
      <c r="G15" s="38"/>
      <c r="H15" s="38"/>
      <c r="I15" s="38"/>
      <c r="J15" s="38"/>
      <c r="K15" s="84"/>
    </row>
    <row r="16" spans="1:11" x14ac:dyDescent="0.25">
      <c r="A16" s="33"/>
      <c r="B16" s="38"/>
      <c r="C16" s="38"/>
      <c r="D16" s="38"/>
      <c r="E16" s="38"/>
      <c r="F16" s="38"/>
      <c r="G16" s="38"/>
      <c r="H16" s="38"/>
      <c r="I16" s="38"/>
      <c r="J16" s="38"/>
      <c r="K16" s="84"/>
    </row>
    <row r="17" spans="1:11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8"/>
      <c r="K17" s="84"/>
    </row>
    <row r="18" spans="1:11" x14ac:dyDescent="0.25">
      <c r="A18" s="33"/>
      <c r="B18" s="38"/>
      <c r="C18" s="38"/>
      <c r="D18" s="38"/>
      <c r="E18" s="38"/>
      <c r="F18" s="38"/>
      <c r="G18" s="38"/>
      <c r="H18" s="38"/>
      <c r="I18" s="38"/>
      <c r="J18" s="38"/>
      <c r="K18" s="84"/>
    </row>
    <row r="19" spans="1:11" x14ac:dyDescent="0.25">
      <c r="A19" s="33"/>
      <c r="B19" s="38"/>
      <c r="C19" s="38"/>
      <c r="D19" s="38"/>
      <c r="E19" s="38"/>
      <c r="F19" s="38"/>
      <c r="G19" s="38"/>
      <c r="H19" s="38"/>
      <c r="I19" s="38"/>
      <c r="J19" s="38"/>
      <c r="K19" s="84"/>
    </row>
    <row r="20" spans="1:11" x14ac:dyDescent="0.25">
      <c r="A20" s="33"/>
      <c r="B20" s="38"/>
      <c r="C20" s="38"/>
      <c r="D20" s="38"/>
      <c r="E20" s="38"/>
      <c r="F20" s="38"/>
      <c r="G20" s="38"/>
      <c r="H20" s="38"/>
      <c r="I20" s="38"/>
      <c r="J20" s="38"/>
      <c r="K20" s="84"/>
    </row>
    <row r="21" spans="1:11" x14ac:dyDescent="0.25">
      <c r="A21" s="33"/>
      <c r="B21" s="38"/>
      <c r="C21" s="38"/>
      <c r="D21" s="38"/>
      <c r="E21" s="38"/>
      <c r="F21" s="38"/>
      <c r="G21" s="38"/>
      <c r="H21" s="38"/>
      <c r="I21" s="38"/>
      <c r="J21" s="38"/>
      <c r="K21" s="84"/>
    </row>
    <row r="22" spans="1:11" x14ac:dyDescent="0.25">
      <c r="A22" s="33"/>
      <c r="B22" s="38"/>
      <c r="C22" s="38"/>
      <c r="D22" s="38"/>
      <c r="E22" s="38"/>
      <c r="F22" s="38"/>
      <c r="G22" s="38"/>
      <c r="H22" s="38"/>
      <c r="I22" s="38"/>
      <c r="J22" s="38"/>
      <c r="K22" s="84"/>
    </row>
    <row r="23" spans="1:11" x14ac:dyDescent="0.25">
      <c r="A23" s="33"/>
      <c r="B23" s="38"/>
      <c r="C23" s="38"/>
      <c r="D23" s="38"/>
      <c r="E23" s="38"/>
      <c r="F23" s="38"/>
      <c r="G23" s="38"/>
      <c r="H23" s="38"/>
      <c r="I23" s="38"/>
      <c r="J23" s="38"/>
      <c r="K23" s="84"/>
    </row>
    <row r="24" spans="1:11" x14ac:dyDescent="0.25">
      <c r="A24" s="33"/>
      <c r="B24" s="38"/>
      <c r="C24" s="38"/>
      <c r="D24" s="38"/>
      <c r="E24" s="38"/>
      <c r="F24" s="38"/>
      <c r="G24" s="38"/>
      <c r="H24" s="38"/>
      <c r="I24" s="38"/>
      <c r="J24" s="38"/>
      <c r="K24" s="84"/>
    </row>
    <row r="25" spans="1:11" x14ac:dyDescent="0.25">
      <c r="A25" s="33"/>
      <c r="B25" s="38"/>
      <c r="C25" s="38"/>
      <c r="D25" s="38"/>
      <c r="E25" s="38"/>
      <c r="F25" s="38"/>
      <c r="G25" s="38"/>
      <c r="H25" s="38"/>
      <c r="I25" s="38"/>
      <c r="J25" s="38"/>
      <c r="K25" s="84"/>
    </row>
    <row r="26" spans="1:11" x14ac:dyDescent="0.25">
      <c r="A26" s="33"/>
      <c r="B26" s="38"/>
      <c r="C26" s="38"/>
      <c r="D26" s="38"/>
      <c r="E26" s="38"/>
      <c r="F26" s="38"/>
      <c r="G26" s="38"/>
      <c r="H26" s="38"/>
      <c r="I26" s="38"/>
      <c r="J26" s="38"/>
      <c r="K26" s="84"/>
    </row>
    <row r="27" spans="1:11" x14ac:dyDescent="0.25">
      <c r="A27" s="33"/>
      <c r="B27" s="38"/>
      <c r="C27" s="38"/>
      <c r="D27" s="38"/>
      <c r="E27" s="38"/>
      <c r="F27" s="38"/>
      <c r="G27" s="38"/>
      <c r="H27" s="38"/>
      <c r="I27" s="38"/>
      <c r="J27" s="38"/>
      <c r="K27" s="84"/>
    </row>
    <row r="28" spans="1:11" x14ac:dyDescent="0.25">
      <c r="A28" s="33"/>
      <c r="B28" s="38"/>
      <c r="C28" s="38"/>
      <c r="D28" s="38"/>
      <c r="E28" s="38"/>
      <c r="F28" s="38"/>
      <c r="G28" s="38"/>
      <c r="H28" s="38"/>
      <c r="I28" s="38"/>
      <c r="J28" s="38"/>
      <c r="K28" s="84"/>
    </row>
    <row r="29" spans="1:11" x14ac:dyDescent="0.25">
      <c r="A29" s="33"/>
      <c r="B29" s="38"/>
      <c r="C29" s="38"/>
      <c r="D29" s="38"/>
      <c r="E29" s="38"/>
      <c r="F29" s="38"/>
      <c r="G29" s="38"/>
      <c r="H29" s="38"/>
      <c r="I29" s="38"/>
      <c r="J29" s="38"/>
      <c r="K29" s="84"/>
    </row>
    <row r="30" spans="1:11" x14ac:dyDescent="0.25">
      <c r="A30" s="33"/>
      <c r="B30" s="38"/>
      <c r="C30" s="38"/>
      <c r="D30" s="38"/>
      <c r="E30" s="38"/>
      <c r="F30" s="38"/>
      <c r="G30" s="38"/>
      <c r="H30" s="38"/>
      <c r="I30" s="38"/>
      <c r="J30" s="38"/>
      <c r="K30" s="84"/>
    </row>
    <row r="31" spans="1:11" x14ac:dyDescent="0.25">
      <c r="A31" s="33"/>
      <c r="B31" s="38"/>
      <c r="C31" s="38"/>
      <c r="D31" s="38"/>
      <c r="E31" s="38"/>
      <c r="F31" s="38"/>
      <c r="G31" s="38"/>
      <c r="H31" s="38"/>
      <c r="I31" s="38"/>
      <c r="J31" s="38"/>
      <c r="K31" s="84"/>
    </row>
    <row r="32" spans="1:11" x14ac:dyDescent="0.25">
      <c r="A32" s="36"/>
      <c r="B32" s="82"/>
      <c r="C32" s="82"/>
      <c r="D32" s="82"/>
      <c r="E32" s="82"/>
      <c r="F32" s="82"/>
      <c r="G32" s="82"/>
      <c r="H32" s="82"/>
      <c r="I32" s="82"/>
      <c r="J32" s="82"/>
      <c r="K32" s="83"/>
    </row>
  </sheetData>
  <mergeCells count="6">
    <mergeCell ref="C6:K6"/>
    <mergeCell ref="C1:K1"/>
    <mergeCell ref="C2:K2"/>
    <mergeCell ref="C3:K3"/>
    <mergeCell ref="C4:K4"/>
    <mergeCell ref="C5:K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1"/>
  <sheetViews>
    <sheetView zoomScale="85" zoomScaleNormal="85" workbookViewId="0">
      <selection activeCell="G130" sqref="G130:H131"/>
    </sheetView>
  </sheetViews>
  <sheetFormatPr defaultRowHeight="15" x14ac:dyDescent="0.25"/>
  <cols>
    <col min="2" max="2" width="5.7109375" customWidth="1"/>
    <col min="3" max="3" width="13.5703125" customWidth="1"/>
    <col min="4" max="4" width="36" customWidth="1"/>
    <col min="5" max="6" width="8.7109375" customWidth="1"/>
    <col min="7" max="7" width="18.5703125" customWidth="1"/>
    <col min="10" max="10" width="11.42578125" customWidth="1"/>
  </cols>
  <sheetData>
    <row r="1" spans="2:13" ht="15.75" thickBot="1" x14ac:dyDescent="0.3"/>
    <row r="2" spans="2:13" x14ac:dyDescent="0.25">
      <c r="B2" s="156"/>
      <c r="C2" s="157"/>
      <c r="D2" s="391" t="s">
        <v>0</v>
      </c>
      <c r="E2" s="391"/>
      <c r="F2" s="391"/>
      <c r="G2" s="391"/>
      <c r="H2" s="391"/>
      <c r="I2" s="391"/>
      <c r="J2" s="392"/>
    </row>
    <row r="3" spans="2:13" x14ac:dyDescent="0.25">
      <c r="B3" s="158"/>
      <c r="C3" s="79"/>
      <c r="D3" s="381" t="s">
        <v>73</v>
      </c>
      <c r="E3" s="381"/>
      <c r="F3" s="381"/>
      <c r="G3" s="381"/>
      <c r="H3" s="381"/>
      <c r="I3" s="381"/>
      <c r="J3" s="393"/>
    </row>
    <row r="4" spans="2:13" x14ac:dyDescent="0.25">
      <c r="B4" s="158"/>
      <c r="C4" s="79"/>
      <c r="D4" s="383" t="str">
        <f>Orçamento!B8</f>
        <v xml:space="preserve">OBJETO: CONSTRUÇÃO E REFORMA DO PSF DE CATUAMA   </v>
      </c>
      <c r="E4" s="383"/>
      <c r="F4" s="383"/>
      <c r="G4" s="383"/>
      <c r="H4" s="383"/>
      <c r="I4" s="383"/>
      <c r="J4" s="394"/>
    </row>
    <row r="5" spans="2:13" x14ac:dyDescent="0.25">
      <c r="B5" s="158"/>
      <c r="C5" s="79"/>
      <c r="D5" s="383" t="str">
        <f>Orçamento!B9</f>
        <v>LOCAL: CATUAMA, GOIANA/PE</v>
      </c>
      <c r="E5" s="383"/>
      <c r="F5" s="383"/>
      <c r="G5" s="383"/>
      <c r="H5" s="383"/>
      <c r="I5" s="383"/>
      <c r="J5" s="394"/>
    </row>
    <row r="6" spans="2:13" x14ac:dyDescent="0.25">
      <c r="B6" s="158"/>
      <c r="C6" s="79"/>
      <c r="D6" s="383" t="str">
        <f>Orçamento!B10</f>
        <v>DATA: OUTUBRO 2019</v>
      </c>
      <c r="E6" s="383"/>
      <c r="F6" s="383"/>
      <c r="G6" s="383"/>
      <c r="H6" s="383"/>
      <c r="I6" s="383"/>
      <c r="J6" s="394"/>
    </row>
    <row r="7" spans="2:13" ht="15.75" thickBot="1" x14ac:dyDescent="0.3">
      <c r="B7" s="158"/>
      <c r="C7" s="79"/>
      <c r="D7" s="395"/>
      <c r="E7" s="395"/>
      <c r="F7" s="395"/>
      <c r="G7" s="395"/>
      <c r="H7" s="395"/>
      <c r="I7" s="395"/>
      <c r="J7" s="396"/>
    </row>
    <row r="8" spans="2:13" x14ac:dyDescent="0.25">
      <c r="B8" s="388" t="s">
        <v>105</v>
      </c>
      <c r="C8" s="389"/>
      <c r="D8" s="389"/>
      <c r="E8" s="389"/>
      <c r="F8" s="389"/>
      <c r="G8" s="389"/>
      <c r="H8" s="389"/>
      <c r="I8" s="389"/>
      <c r="J8" s="390"/>
    </row>
    <row r="9" spans="2:13" ht="22.5" x14ac:dyDescent="0.25">
      <c r="B9" s="85" t="s">
        <v>3</v>
      </c>
      <c r="C9" s="86" t="s">
        <v>106</v>
      </c>
      <c r="D9" s="86" t="s">
        <v>4</v>
      </c>
      <c r="E9" s="86" t="s">
        <v>76</v>
      </c>
      <c r="F9" s="86" t="s">
        <v>133</v>
      </c>
      <c r="G9" s="257" t="s">
        <v>454</v>
      </c>
      <c r="H9" s="257" t="s">
        <v>455</v>
      </c>
      <c r="I9" s="258" t="s">
        <v>456</v>
      </c>
      <c r="J9" s="87" t="s">
        <v>7</v>
      </c>
    </row>
    <row r="10" spans="2:13" x14ac:dyDescent="0.25">
      <c r="B10" s="259" t="s">
        <v>57</v>
      </c>
      <c r="C10" s="183"/>
      <c r="D10" s="183" t="s">
        <v>166</v>
      </c>
      <c r="E10" s="260"/>
      <c r="F10" s="185"/>
      <c r="G10" s="261"/>
      <c r="H10" s="261"/>
      <c r="I10" s="261"/>
      <c r="J10" s="88"/>
    </row>
    <row r="11" spans="2:13" ht="38.25" x14ac:dyDescent="0.25">
      <c r="B11" s="262" t="s">
        <v>58</v>
      </c>
      <c r="C11" s="22" t="s">
        <v>167</v>
      </c>
      <c r="D11" s="22" t="s">
        <v>168</v>
      </c>
      <c r="E11" s="263" t="s">
        <v>78</v>
      </c>
      <c r="F11" s="264">
        <v>66</v>
      </c>
      <c r="G11" s="265">
        <v>22</v>
      </c>
      <c r="H11" s="266">
        <v>6</v>
      </c>
      <c r="I11" s="266">
        <v>0.5</v>
      </c>
      <c r="J11" s="267">
        <f>G11*H11*I11</f>
        <v>66</v>
      </c>
    </row>
    <row r="12" spans="2:13" ht="26.25" thickBot="1" x14ac:dyDescent="0.3">
      <c r="B12" s="268" t="s">
        <v>59</v>
      </c>
      <c r="C12" s="269" t="s">
        <v>457</v>
      </c>
      <c r="D12" s="269" t="s">
        <v>170</v>
      </c>
      <c r="E12" s="270" t="s">
        <v>78</v>
      </c>
      <c r="F12" s="123">
        <v>858</v>
      </c>
      <c r="G12" s="271">
        <v>22</v>
      </c>
      <c r="H12" s="272">
        <v>6</v>
      </c>
      <c r="I12" s="272">
        <v>6.5</v>
      </c>
      <c r="J12" s="267">
        <f>G12*H12*I12</f>
        <v>858</v>
      </c>
    </row>
    <row r="13" spans="2:13" ht="15.75" thickBot="1" x14ac:dyDescent="0.3">
      <c r="B13" s="385"/>
      <c r="C13" s="386"/>
      <c r="D13" s="386"/>
      <c r="E13" s="386"/>
      <c r="F13" s="386"/>
      <c r="G13" s="386"/>
      <c r="H13" s="386"/>
      <c r="I13" s="386"/>
      <c r="J13" s="387"/>
    </row>
    <row r="14" spans="2:13" x14ac:dyDescent="0.25">
      <c r="B14" s="273" t="s">
        <v>3</v>
      </c>
      <c r="C14" s="121" t="s">
        <v>113</v>
      </c>
      <c r="D14" s="121" t="s">
        <v>4</v>
      </c>
      <c r="E14" s="122" t="s">
        <v>76</v>
      </c>
      <c r="F14" s="123" t="s">
        <v>458</v>
      </c>
      <c r="G14" s="257" t="s">
        <v>107</v>
      </c>
      <c r="H14" s="257" t="s">
        <v>108</v>
      </c>
      <c r="I14" s="257" t="s">
        <v>109</v>
      </c>
      <c r="J14" s="87" t="s">
        <v>7</v>
      </c>
    </row>
    <row r="15" spans="2:13" ht="21" customHeight="1" x14ac:dyDescent="0.25">
      <c r="B15" s="188" t="s">
        <v>13</v>
      </c>
      <c r="C15" s="189"/>
      <c r="D15" s="190" t="s">
        <v>8</v>
      </c>
      <c r="E15" s="1" t="s">
        <v>9</v>
      </c>
      <c r="F15" s="191"/>
      <c r="G15" s="274"/>
      <c r="H15" s="274"/>
      <c r="I15" s="274"/>
      <c r="J15" s="275"/>
      <c r="M15" s="90"/>
    </row>
    <row r="16" spans="2:13" ht="25.5" x14ac:dyDescent="0.25">
      <c r="B16" s="130" t="str">
        <f>Orçamento!B19</f>
        <v>2.1</v>
      </c>
      <c r="C16" s="2" t="str">
        <f>Orçamento!C19</f>
        <v>SINAPI/19 74209/001</v>
      </c>
      <c r="D16" s="2" t="str">
        <f>Orçamento!D19</f>
        <v>PLACA DE OBRA EM CHAPA DE ACO GALVANIZADO</v>
      </c>
      <c r="E16" s="3" t="str">
        <f>Orçamento!E19</f>
        <v>M2</v>
      </c>
      <c r="F16" s="276">
        <f>Orçamento!F19</f>
        <v>6</v>
      </c>
      <c r="G16" s="283">
        <v>3</v>
      </c>
      <c r="H16" s="283">
        <v>2</v>
      </c>
      <c r="I16" s="283"/>
      <c r="J16" s="284">
        <f>G16*H16</f>
        <v>6</v>
      </c>
      <c r="M16" s="90"/>
    </row>
    <row r="17" spans="2:16" ht="25.5" x14ac:dyDescent="0.25">
      <c r="B17" s="130" t="str">
        <f>Orçamento!B20</f>
        <v>2.2</v>
      </c>
      <c r="C17" s="2" t="str">
        <f>Orçamento!C20</f>
        <v>SINAPI/19 73859/002</v>
      </c>
      <c r="D17" s="2" t="str">
        <f>Orçamento!D20</f>
        <v>CAPINA E LIMPEZA MANUAL DE TERRENO</v>
      </c>
      <c r="E17" s="3" t="str">
        <f>Orçamento!E20</f>
        <v>M2</v>
      </c>
      <c r="F17" s="276">
        <f>Orçamento!F20</f>
        <v>37.1</v>
      </c>
      <c r="G17" s="283">
        <v>8.51</v>
      </c>
      <c r="H17" s="283">
        <v>4.3600000000000003</v>
      </c>
      <c r="I17" s="283"/>
      <c r="J17" s="284">
        <f>G17*H17</f>
        <v>37.1036</v>
      </c>
      <c r="M17" s="90"/>
    </row>
    <row r="18" spans="2:16" ht="45" customHeight="1" x14ac:dyDescent="0.25">
      <c r="B18" s="130" t="str">
        <f>Orçamento!B21</f>
        <v>2.3</v>
      </c>
      <c r="C18" s="2" t="str">
        <f>Orçamento!C21</f>
        <v xml:space="preserve">SINAPI/19   97622 </v>
      </c>
      <c r="D18" s="2" t="str">
        <f>Orçamento!D21</f>
        <v>DEMOLIÇÃO DE ALVENARIA DE BLOCO FURADO, DE FORMA MANUAL, SEM REAPROVEITAMENTO. AF_12/2017</v>
      </c>
      <c r="E18" s="3" t="str">
        <f>Orçamento!E21</f>
        <v>M3</v>
      </c>
      <c r="F18" s="276">
        <f>Orçamento!F21</f>
        <v>20.7</v>
      </c>
      <c r="G18" s="283">
        <v>49.28</v>
      </c>
      <c r="H18" s="283">
        <v>0.15</v>
      </c>
      <c r="I18" s="283">
        <v>2.8</v>
      </c>
      <c r="J18" s="284">
        <f>G18*H18*I18</f>
        <v>20.697599999999998</v>
      </c>
      <c r="M18" s="90"/>
    </row>
    <row r="19" spans="2:16" ht="52.5" customHeight="1" x14ac:dyDescent="0.25">
      <c r="B19" s="130" t="str">
        <f>Orçamento!B22</f>
        <v>2.4</v>
      </c>
      <c r="C19" s="2" t="str">
        <f>Orçamento!C22</f>
        <v>SINAPI/19   97631</v>
      </c>
      <c r="D19" s="2" t="str">
        <f>Orçamento!D22</f>
        <v xml:space="preserve">DEMOLIÇÃO DE ARGAMASSAS, DE FORMA MANUAL, SEM REAPROVEITAMENTO. </v>
      </c>
      <c r="E19" s="3" t="str">
        <f>Orçamento!E22</f>
        <v>M2</v>
      </c>
      <c r="F19" s="276">
        <f>Orçamento!F22</f>
        <v>1591</v>
      </c>
      <c r="G19" s="283">
        <v>44.88</v>
      </c>
      <c r="H19" s="283">
        <v>35.450000000000003</v>
      </c>
      <c r="I19" s="283"/>
      <c r="J19" s="284">
        <f>G19*H19</f>
        <v>1590.9960000000003</v>
      </c>
      <c r="M19" s="90"/>
    </row>
    <row r="20" spans="2:16" ht="25.5" x14ac:dyDescent="0.25">
      <c r="B20" s="130" t="str">
        <f>Orçamento!B23</f>
        <v>2.5</v>
      </c>
      <c r="C20" s="2" t="str">
        <f>Orçamento!C23</f>
        <v>SINAPI/19   72897</v>
      </c>
      <c r="D20" s="2" t="str">
        <f>Orçamento!D23</f>
        <v>CARGA MANUAL DE ENTULHO EM CAMINHAO BASCULANTE 6 M3</v>
      </c>
      <c r="E20" s="3" t="str">
        <f>Orçamento!E23</f>
        <v>M3</v>
      </c>
      <c r="F20" s="276">
        <f>Orçamento!F23</f>
        <v>68.099999999999994</v>
      </c>
      <c r="G20" s="283">
        <v>22.7</v>
      </c>
      <c r="H20" s="283">
        <v>6</v>
      </c>
      <c r="I20" s="283">
        <v>0.5</v>
      </c>
      <c r="J20" s="284">
        <f>G20*H20*I20</f>
        <v>68.099999999999994</v>
      </c>
    </row>
    <row r="21" spans="2:16" ht="50.25" customHeight="1" x14ac:dyDescent="0.25">
      <c r="B21" s="130" t="str">
        <f>Orçamento!B24</f>
        <v>2.6</v>
      </c>
      <c r="C21" s="2" t="str">
        <f>Orçamento!C24</f>
        <v>SINAPI/19   72900</v>
      </c>
      <c r="D21" s="2" t="str">
        <f>Orçamento!D24</f>
        <v>TRANSPORTE DE ENTULHO COM CAMINHAO BASCULANTE 6 M3, RODOVIA PAVIMENTADA, DMT 0,5 A 1,0 KM</v>
      </c>
      <c r="E21" s="3" t="str">
        <f>Orçamento!E24</f>
        <v>M3</v>
      </c>
      <c r="F21" s="276">
        <f>Orçamento!F24</f>
        <v>68.099999999999994</v>
      </c>
      <c r="G21" s="283">
        <v>22.7</v>
      </c>
      <c r="H21" s="283">
        <v>6</v>
      </c>
      <c r="I21" s="283">
        <v>0.5</v>
      </c>
      <c r="J21" s="284">
        <f>G21*H21*I21</f>
        <v>68.099999999999994</v>
      </c>
    </row>
    <row r="22" spans="2:16" ht="54" customHeight="1" x14ac:dyDescent="0.25">
      <c r="B22" s="130" t="str">
        <f>Orçamento!B25</f>
        <v>2.7</v>
      </c>
      <c r="C22" s="2" t="str">
        <f>Orçamento!C25</f>
        <v xml:space="preserve">EMLURB -18  03.01.070 </v>
      </c>
      <c r="D22" s="2" t="str">
        <f>Orçamento!D25</f>
        <v xml:space="preserve">DEMOLICAO DE REVESTIMENTO DE PISO EM 
CIMENTADO INCLUSIVE LASTRO DE CONCRETO. </v>
      </c>
      <c r="E22" s="3" t="str">
        <f>Orçamento!E25</f>
        <v>M2</v>
      </c>
      <c r="F22" s="276">
        <f>Orçamento!F25</f>
        <v>344.37</v>
      </c>
      <c r="G22" s="283">
        <v>34.299999999999997</v>
      </c>
      <c r="H22" s="283">
        <v>10.039999999999999</v>
      </c>
      <c r="I22" s="283"/>
      <c r="J22" s="284">
        <f>G22*H22</f>
        <v>344.37199999999996</v>
      </c>
    </row>
    <row r="23" spans="2:16" ht="47.25" customHeight="1" x14ac:dyDescent="0.25">
      <c r="B23" s="130" t="str">
        <f>Orçamento!B26</f>
        <v>2.8</v>
      </c>
      <c r="C23" s="2" t="str">
        <f>Orçamento!C26</f>
        <v>SINAPI/2019  97628</v>
      </c>
      <c r="D23" s="2" t="str">
        <f>Orçamento!D26</f>
        <v xml:space="preserve">DEMOLIÇÃO DE LAJES, DE FORMA MANUAL, SEM REAPROVEITAMENTO. AF_12/2017 </v>
      </c>
      <c r="E23" s="3" t="str">
        <f>Orçamento!E26</f>
        <v>M3</v>
      </c>
      <c r="F23" s="276">
        <f>Orçamento!F26</f>
        <v>12.41</v>
      </c>
      <c r="G23" s="283">
        <v>20.02</v>
      </c>
      <c r="H23" s="283">
        <v>6.2</v>
      </c>
      <c r="I23" s="283">
        <v>0.1</v>
      </c>
      <c r="J23" s="284">
        <f>G23*H23*I23</f>
        <v>12.4124</v>
      </c>
    </row>
    <row r="24" spans="2:16" ht="46.5" customHeight="1" x14ac:dyDescent="0.25">
      <c r="B24" s="130" t="str">
        <f>Orçamento!B27</f>
        <v>2.9</v>
      </c>
      <c r="C24" s="2" t="str">
        <f>Orçamento!C27</f>
        <v xml:space="preserve">EMLURB -18  03.03.040 </v>
      </c>
      <c r="D24" s="2" t="str">
        <f>Orçamento!D27</f>
        <v>FORNECIMENTO E ASSENTAMENTO DE TAPUME EM CHAPAS DE MADEIRA COMPENSADA DE 6 MM.</v>
      </c>
      <c r="E24" s="3" t="str">
        <f>Orçamento!E27</f>
        <v>M2</v>
      </c>
      <c r="F24" s="276">
        <f>Orçamento!F27</f>
        <v>52</v>
      </c>
      <c r="G24" s="283">
        <v>10</v>
      </c>
      <c r="H24" s="283">
        <v>5.2</v>
      </c>
      <c r="I24" s="283"/>
      <c r="J24" s="284">
        <f>G24*H24</f>
        <v>52</v>
      </c>
      <c r="N24" s="100"/>
    </row>
    <row r="25" spans="2:16" ht="58.5" customHeight="1" x14ac:dyDescent="0.25">
      <c r="B25" s="130" t="str">
        <f>Orçamento!B28</f>
        <v>2.10</v>
      </c>
      <c r="C25" s="2" t="str">
        <f>Orçamento!C28</f>
        <v>SINAPI/19   97637</v>
      </c>
      <c r="D25" s="2" t="str">
        <f>Orçamento!D28</f>
        <v>REMOÇÃO DE TAPUME/ CHAPAS METÁLICAS E DE MADEIRA, DE FORMA MANUAL, SEM REAPROVEITAMENTO. AF_12/201</v>
      </c>
      <c r="E25" s="3" t="str">
        <f>Orçamento!E28</f>
        <v>M2</v>
      </c>
      <c r="F25" s="276">
        <f>Orçamento!F28</f>
        <v>52</v>
      </c>
      <c r="G25" s="283">
        <v>10</v>
      </c>
      <c r="H25" s="283">
        <v>5.2</v>
      </c>
      <c r="I25" s="283"/>
      <c r="J25" s="284">
        <f>G25*H25</f>
        <v>52</v>
      </c>
    </row>
    <row r="26" spans="2:16" x14ac:dyDescent="0.25">
      <c r="B26" s="277" t="str">
        <f>Orçamento!B29</f>
        <v>3.0</v>
      </c>
      <c r="C26" s="162"/>
      <c r="D26" s="162" t="str">
        <f>Orçamento!D29</f>
        <v>ALVENARIA E FUNDAÇÕES</v>
      </c>
      <c r="E26" s="278" t="str">
        <f>Orçamento!E29</f>
        <v/>
      </c>
      <c r="F26" s="279"/>
      <c r="G26" s="280"/>
      <c r="H26" s="280"/>
      <c r="I26" s="280"/>
      <c r="J26" s="281"/>
    </row>
    <row r="27" spans="2:16" ht="102" x14ac:dyDescent="0.25">
      <c r="B27" s="130" t="str">
        <f>Orçamento!B30</f>
        <v>3.1</v>
      </c>
      <c r="C27" s="2" t="str">
        <f>Orçamento!C30</f>
        <v xml:space="preserve">SINAPI/19    89168 </v>
      </c>
      <c r="D27" s="2" t="str">
        <f>Orçamento!D30</f>
        <v>(COMPOSIÇÃO REPRESENTATIVA) DO SERVIÇO DE ALVENARIA DE VEDAÇÃO DE BLOCOS VAZADOS DE CERÂMICA DE 9X19X19CM (ESPESSURA 9CM), PARA EDIFICAÇÃO HABITACIONAL UNIFAMILIAR (CASA) E EDIFICAÇÃO PÚBLICA PADRÃO. AF_11/2014</v>
      </c>
      <c r="E27" s="3" t="str">
        <f>Orçamento!E30</f>
        <v>M2</v>
      </c>
      <c r="F27" s="276">
        <f>Orçamento!F30</f>
        <v>193.88</v>
      </c>
      <c r="G27" s="283">
        <v>33.369999999999997</v>
      </c>
      <c r="H27" s="283">
        <v>5.81</v>
      </c>
      <c r="I27" s="283"/>
      <c r="J27" s="284">
        <f>G27*H27</f>
        <v>193.87969999999999</v>
      </c>
    </row>
    <row r="28" spans="2:16" ht="63.75" x14ac:dyDescent="0.25">
      <c r="B28" s="130" t="str">
        <f>Orçamento!B31</f>
        <v>3.2</v>
      </c>
      <c r="C28" s="2" t="str">
        <f>Orçamento!C31</f>
        <v>EMLURB -18        06.03.103</v>
      </c>
      <c r="D28" s="2" t="str">
        <f>Orçamento!D31</f>
        <v>CONCRETO ARMADO PRONTO, FCK 25 MPA CONDICAO A (NBR 12655), LANCADO EM FUNDACOES E ADENSADO, INCLUSIVE FORMA, ESCORAMENTO E FERRAGEM.</v>
      </c>
      <c r="E28" s="3" t="str">
        <f>Orçamento!E31</f>
        <v>M3</v>
      </c>
      <c r="F28" s="276">
        <f>Orçamento!F31</f>
        <v>5.33</v>
      </c>
      <c r="G28" s="283">
        <v>10.45</v>
      </c>
      <c r="H28" s="283">
        <v>5.0999999999999996</v>
      </c>
      <c r="I28" s="283">
        <v>0.1</v>
      </c>
      <c r="J28" s="284">
        <f>G28*H28*I28</f>
        <v>5.3294999999999995</v>
      </c>
    </row>
    <row r="29" spans="2:16" ht="38.25" x14ac:dyDescent="0.25">
      <c r="B29" s="130" t="str">
        <f>Orçamento!B32</f>
        <v>3.3</v>
      </c>
      <c r="C29" s="2" t="str">
        <f>Orçamento!C32</f>
        <v>SINAPI/19   96522</v>
      </c>
      <c r="D29" s="2" t="str">
        <f>Orçamento!D32</f>
        <v>ESCAVAÇÃO MANUAL PARA BLOCO DE COROAMENTO OU SAPATA, SEM PREVISÃO DE FÔRMA. AF_06/2017</v>
      </c>
      <c r="E29" s="3" t="str">
        <f>Orçamento!E32</f>
        <v>M3</v>
      </c>
      <c r="F29" s="276">
        <f>Orçamento!F32</f>
        <v>3.46</v>
      </c>
      <c r="G29" s="283">
        <v>11.45</v>
      </c>
      <c r="H29" s="283">
        <v>3.02</v>
      </c>
      <c r="I29" s="283">
        <v>0.1</v>
      </c>
      <c r="J29" s="284">
        <f t="shared" ref="J29:J30" si="0">G29*H29*I29</f>
        <v>3.4579000000000004</v>
      </c>
    </row>
    <row r="30" spans="2:16" ht="38.25" x14ac:dyDescent="0.25">
      <c r="B30" s="130" t="str">
        <f>Orçamento!B33</f>
        <v>3.4</v>
      </c>
      <c r="C30" s="2" t="str">
        <f>Orçamento!C33</f>
        <v>SINAPI/19   96526</v>
      </c>
      <c r="D30" s="2" t="str">
        <f>Orçamento!D33</f>
        <v xml:space="preserve"> ESCAVAÇÃO MANUAL DE VALA PARA VIGA BALDRAME, SEM PREVISÃO DE FÔRMA. AF _06/2017 </v>
      </c>
      <c r="E30" s="3" t="str">
        <f>Orçamento!E33</f>
        <v>M3</v>
      </c>
      <c r="F30" s="276">
        <f>Orçamento!F33</f>
        <v>5</v>
      </c>
      <c r="G30" s="283">
        <v>15</v>
      </c>
      <c r="H30" s="283">
        <v>3.33</v>
      </c>
      <c r="I30" s="283">
        <v>0.1</v>
      </c>
      <c r="J30" s="284">
        <f t="shared" si="0"/>
        <v>4.995000000000001</v>
      </c>
    </row>
    <row r="31" spans="2:16" ht="63.75" x14ac:dyDescent="0.25">
      <c r="B31" s="130" t="str">
        <f>Orçamento!B34</f>
        <v>3.5</v>
      </c>
      <c r="C31" s="2" t="str">
        <f>Orçamento!C34</f>
        <v>SINAPI/19  96555</v>
      </c>
      <c r="D31" s="2" t="str">
        <f>Orçamento!D34</f>
        <v xml:space="preserve"> CONCRETAGEM DE BLOCOS DE COROAMENTO E VIGAS BALDRAME, FCK 30 MPA, COM  USO DE JERICA  LANÇAMENTO, ADENSAMENTO E ACABAMENTO. AF_06/2017</v>
      </c>
      <c r="E31" s="3" t="str">
        <f>Orçamento!E34</f>
        <v>M3</v>
      </c>
      <c r="F31" s="276">
        <f>Orçamento!F34</f>
        <v>4.26</v>
      </c>
      <c r="G31" s="283">
        <v>12.8</v>
      </c>
      <c r="H31" s="283">
        <v>3.33</v>
      </c>
      <c r="I31" s="283">
        <v>0.1</v>
      </c>
      <c r="J31" s="284">
        <f t="shared" ref="J31" si="1">G31*H31*I31</f>
        <v>4.2624000000000004</v>
      </c>
      <c r="P31" s="133"/>
    </row>
    <row r="32" spans="2:16" ht="51.75" customHeight="1" x14ac:dyDescent="0.25">
      <c r="B32" s="130" t="str">
        <f>Orçamento!B35</f>
        <v>3.6</v>
      </c>
      <c r="C32" s="2" t="str">
        <f>Orçamento!C35</f>
        <v>SINAPI/19  96530</v>
      </c>
      <c r="D32" s="2" t="str">
        <f>Orçamento!D35</f>
        <v>FABRICAÇÃO, MONTAGEM E DESMONTAGEM DE FÔRMA PARA VIGA BALDRAME, EM MADEIRA SERRADA, E=25 MM, 1 UTILIZAÇÃO. AF_06/2017</v>
      </c>
      <c r="E32" s="3" t="str">
        <f>Orçamento!E35</f>
        <v>M2</v>
      </c>
      <c r="F32" s="276">
        <f>Orçamento!F35</f>
        <v>4.26</v>
      </c>
      <c r="G32" s="283">
        <v>12.8</v>
      </c>
      <c r="H32" s="283">
        <v>3.33</v>
      </c>
      <c r="I32" s="283">
        <v>0.1</v>
      </c>
      <c r="J32" s="284">
        <f t="shared" ref="J32" si="2">G32*H32*I32</f>
        <v>4.2624000000000004</v>
      </c>
      <c r="P32" s="133"/>
    </row>
    <row r="33" spans="2:13" ht="63.75" x14ac:dyDescent="0.25">
      <c r="B33" s="130" t="str">
        <f>Orçamento!B36</f>
        <v>3.7</v>
      </c>
      <c r="C33" s="2" t="str">
        <f>Orçamento!C36</f>
        <v>SINAPI/19         96385</v>
      </c>
      <c r="D33" s="2" t="str">
        <f>Orçamento!D36</f>
        <v>EXECUÇÃO E COMPACTAÇÃO DE ATERRO COM SOLO PREDOMINANTEMENTE ARGILOSO - EXCLUSIVE ESCAVAÇÃO, CARGA E TRANSPORTE E SOLO. AF_09/2017</v>
      </c>
      <c r="E33" s="3" t="str">
        <f>Orçamento!E36</f>
        <v>M3</v>
      </c>
      <c r="F33" s="276">
        <f>Orçamento!F36</f>
        <v>2</v>
      </c>
      <c r="G33" s="283">
        <v>12.5</v>
      </c>
      <c r="H33" s="283">
        <v>0.4</v>
      </c>
      <c r="I33" s="283">
        <v>0.4</v>
      </c>
      <c r="J33" s="284">
        <f t="shared" ref="J33" si="3">G33*H33*I33</f>
        <v>2</v>
      </c>
    </row>
    <row r="34" spans="2:13" ht="51" x14ac:dyDescent="0.25">
      <c r="B34" s="130" t="str">
        <f>Orçamento!B37</f>
        <v>3.8</v>
      </c>
      <c r="C34" s="2" t="str">
        <f>Orçamento!C37</f>
        <v>SINAPI/19        95241</v>
      </c>
      <c r="D34" s="2" t="str">
        <f>Orçamento!D37</f>
        <v>LASTRO DE CONCRETO, E = 5 CM, PREPARO MECÂNICO, INCLUSOS LANÇAMENTO E ADENSAMENTO. AF_07_2016</v>
      </c>
      <c r="E34" s="3" t="str">
        <f>Orçamento!E37</f>
        <v>M2</v>
      </c>
      <c r="F34" s="276">
        <f>Orçamento!F37</f>
        <v>17.07</v>
      </c>
      <c r="G34" s="283">
        <v>5.69</v>
      </c>
      <c r="H34" s="283">
        <v>3</v>
      </c>
      <c r="I34" s="283"/>
      <c r="J34" s="284">
        <f>G34*H34</f>
        <v>17.07</v>
      </c>
    </row>
    <row r="35" spans="2:13" ht="51" x14ac:dyDescent="0.25">
      <c r="B35" s="130" t="str">
        <f>Orçamento!B38</f>
        <v>3.9</v>
      </c>
      <c r="C35" s="2" t="str">
        <f>Orçamento!C38</f>
        <v>SINAPI/19    73937/001</v>
      </c>
      <c r="D35" s="2" t="str">
        <f>Orçamento!D38</f>
        <v>COBOGO DE CONCRETO (ELEMENTO VAZADO), 7X50X50CM, ASSENTADO COM ARGAMASSA TRACO 1:4 (CIMENTO E AREIA)</v>
      </c>
      <c r="E35" s="3" t="str">
        <f>Orçamento!E38</f>
        <v>M2</v>
      </c>
      <c r="F35" s="276">
        <f>Orçamento!F38</f>
        <v>25.06</v>
      </c>
      <c r="G35" s="283">
        <v>4.71</v>
      </c>
      <c r="H35" s="283">
        <v>5.32</v>
      </c>
      <c r="I35" s="283"/>
      <c r="J35" s="284">
        <f>G35*H35</f>
        <v>25.057200000000002</v>
      </c>
    </row>
    <row r="36" spans="2:13" x14ac:dyDescent="0.25">
      <c r="B36" s="277" t="str">
        <f>Orçamento!B39</f>
        <v>4.0</v>
      </c>
      <c r="C36" s="162"/>
      <c r="D36" s="162" t="str">
        <f>Orçamento!D39</f>
        <v>PINTURA</v>
      </c>
      <c r="E36" s="278" t="str">
        <f>Orçamento!E39</f>
        <v/>
      </c>
      <c r="F36" s="279"/>
      <c r="G36" s="280"/>
      <c r="H36" s="280"/>
      <c r="I36" s="280"/>
      <c r="J36" s="281"/>
    </row>
    <row r="37" spans="2:13" ht="51" x14ac:dyDescent="0.25">
      <c r="B37" s="130" t="str">
        <f>Orçamento!B40</f>
        <v>4.1</v>
      </c>
      <c r="C37" s="2" t="str">
        <f>Orçamento!C40</f>
        <v>SINAPI/19   88489</v>
      </c>
      <c r="D37" s="2" t="str">
        <f>Orçamento!D40</f>
        <v>APLICAÇÃO MANUAL DE PINTURA COM TINTA LÁTEX ACRÍLICA EM PAREDES, DUAS DEMÃOS. AF_06/2014</v>
      </c>
      <c r="E37" s="3" t="str">
        <f>Orçamento!E40</f>
        <v>M2</v>
      </c>
      <c r="F37" s="276">
        <f>Orçamento!F40</f>
        <v>263.86</v>
      </c>
      <c r="G37" s="283">
        <v>21.61</v>
      </c>
      <c r="H37" s="283">
        <v>12.21</v>
      </c>
      <c r="I37" s="283"/>
      <c r="J37" s="284">
        <f>G37*H37</f>
        <v>263.85810000000004</v>
      </c>
    </row>
    <row r="38" spans="2:13" ht="25.5" x14ac:dyDescent="0.25">
      <c r="B38" s="130" t="str">
        <f>Orçamento!B41</f>
        <v>4.2</v>
      </c>
      <c r="C38" s="2" t="str">
        <f>Orçamento!C41</f>
        <v xml:space="preserve">SINAPI/19    79460 </v>
      </c>
      <c r="D38" s="2" t="str">
        <f>Orçamento!D41</f>
        <v>PINTURA EPOXI, DUAS DEMAOS</v>
      </c>
      <c r="E38" s="3" t="str">
        <f>Orçamento!E41</f>
        <v>M2</v>
      </c>
      <c r="F38" s="276">
        <f>Orçamento!F41</f>
        <v>580.74</v>
      </c>
      <c r="G38" s="283">
        <v>28.44</v>
      </c>
      <c r="H38" s="283">
        <v>20.420000000000002</v>
      </c>
      <c r="I38" s="283"/>
      <c r="J38" s="284">
        <f t="shared" ref="J38:J41" si="4">G38*H38</f>
        <v>580.74480000000005</v>
      </c>
    </row>
    <row r="39" spans="2:13" ht="25.5" x14ac:dyDescent="0.25">
      <c r="B39" s="130" t="str">
        <f>Orçamento!B42</f>
        <v>4.3</v>
      </c>
      <c r="C39" s="2" t="str">
        <f>Orçamento!C42</f>
        <v>SINAPI/19    84659</v>
      </c>
      <c r="D39" s="2" t="str">
        <f>Orçamento!D42</f>
        <v>PINTURA ESMALTE FOSCO EM MADEIRA, DUAS DEMAOS</v>
      </c>
      <c r="E39" s="3" t="str">
        <f>Orçamento!E42</f>
        <v>M2</v>
      </c>
      <c r="F39" s="276">
        <f>Orçamento!F42</f>
        <v>87.78</v>
      </c>
      <c r="G39" s="283">
        <v>20.9</v>
      </c>
      <c r="H39" s="283">
        <v>4.2</v>
      </c>
      <c r="I39" s="283"/>
      <c r="J39" s="284">
        <f t="shared" si="4"/>
        <v>87.78</v>
      </c>
    </row>
    <row r="40" spans="2:13" ht="38.25" x14ac:dyDescent="0.25">
      <c r="B40" s="130" t="str">
        <f>Orçamento!B43</f>
        <v>4.4</v>
      </c>
      <c r="C40" s="2" t="str">
        <f>Orçamento!C43</f>
        <v xml:space="preserve">SINAPI/19     73924/002    </v>
      </c>
      <c r="D40" s="2" t="str">
        <f>Orçamento!D43</f>
        <v>PINTURA ESMALTE ACETINADO, DUAS DEMAOS, SOBRE SUPERFICIE METALICA</v>
      </c>
      <c r="E40" s="3" t="str">
        <f>Orçamento!E43</f>
        <v>M2</v>
      </c>
      <c r="F40" s="276">
        <f>Orçamento!F43</f>
        <v>17.07</v>
      </c>
      <c r="G40" s="283">
        <v>5.69</v>
      </c>
      <c r="H40" s="283">
        <v>3</v>
      </c>
      <c r="I40" s="283"/>
      <c r="J40" s="284">
        <f t="shared" si="4"/>
        <v>17.07</v>
      </c>
    </row>
    <row r="41" spans="2:13" ht="51" x14ac:dyDescent="0.25">
      <c r="B41" s="130" t="str">
        <f>Orçamento!B44</f>
        <v>4.5</v>
      </c>
      <c r="C41" s="2" t="str">
        <f>Orçamento!C44</f>
        <v>SINAPI/19   96135</v>
      </c>
      <c r="D41" s="2" t="str">
        <f>Orçamento!D44</f>
        <v>APLICAÇÃO MANUAL DE MASSA ACRÍLICA EM PAREDES INTERNAS E EXTERNAS DE CASAS, DUAS DEMÃOS.</v>
      </c>
      <c r="E41" s="3" t="str">
        <f>Orçamento!E44</f>
        <v>M2</v>
      </c>
      <c r="F41" s="276">
        <f>Orçamento!F44</f>
        <v>844.59</v>
      </c>
      <c r="G41" s="283">
        <v>29.5</v>
      </c>
      <c r="H41" s="283">
        <v>28.63</v>
      </c>
      <c r="I41" s="283"/>
      <c r="J41" s="284">
        <f t="shared" si="4"/>
        <v>844.58499999999992</v>
      </c>
    </row>
    <row r="42" spans="2:13" x14ac:dyDescent="0.25">
      <c r="B42" s="277" t="str">
        <f>Orçamento!B45</f>
        <v>5.0</v>
      </c>
      <c r="C42" s="162"/>
      <c r="D42" s="162" t="str">
        <f>Orçamento!D45</f>
        <v>ESQUADRIA</v>
      </c>
      <c r="E42" s="278" t="str">
        <f>Orçamento!E45</f>
        <v/>
      </c>
      <c r="F42" s="279"/>
      <c r="G42" s="280"/>
      <c r="H42" s="280"/>
      <c r="I42" s="280"/>
      <c r="J42" s="281"/>
    </row>
    <row r="43" spans="2:13" ht="127.5" x14ac:dyDescent="0.25">
      <c r="B43" s="130" t="str">
        <f>Orçamento!B46</f>
        <v>5.1</v>
      </c>
      <c r="C43" s="2" t="str">
        <f>Orçamento!C46</f>
        <v>SINAPI/19  90843</v>
      </c>
      <c r="D43" s="2" t="str">
        <f>Orçamento!D46</f>
        <v>KIT DE PORTA DE MADEIRA PARA PINTURA, SEMI-OCA (LEVE OU MÉDIA), PADRÃO MÉDIO, 80X210CM, ESPESSURA DE 3,5CM, ITENS INCLUSOS: DOBRADIÇAS, MONTAGEM E INSTALAÇÃO DO BATENTE, FECHADURA COM EXECUÇÃO DO FURO - FORNECIMENTO E INSTALAÇÃO. AF_08/2015</v>
      </c>
      <c r="E43" s="3" t="str">
        <f>Orçamento!E46</f>
        <v>UNID</v>
      </c>
      <c r="F43" s="276">
        <f>Orçamento!F46</f>
        <v>25</v>
      </c>
      <c r="G43" s="283"/>
      <c r="H43" s="283"/>
      <c r="I43" s="283"/>
      <c r="J43" s="284">
        <v>25</v>
      </c>
    </row>
    <row r="44" spans="2:13" ht="76.5" x14ac:dyDescent="0.25">
      <c r="B44" s="130" t="str">
        <f>Orçamento!B47</f>
        <v>5.2</v>
      </c>
      <c r="C44" s="2" t="str">
        <f>Orçamento!C47</f>
        <v>SINAPI/2019 90823</v>
      </c>
      <c r="D44" s="2" t="str">
        <f>Orçamento!D47</f>
        <v xml:space="preserve"> PORTA DE MADEIRA PARA PINTURA, SEMI-OCA (LEVE OU MÉDIA), 90X210CM, ESPESSURA DE 3,5CM, INCLUSO DOBRADIÇAS - FORNECIMENTO E INSTALAÇÃO. AF_08/2015</v>
      </c>
      <c r="E44" s="3" t="str">
        <f>Orçamento!E47</f>
        <v>UNID</v>
      </c>
      <c r="F44" s="276">
        <f>Orçamento!F47</f>
        <v>1</v>
      </c>
      <c r="G44" s="283"/>
      <c r="H44" s="283"/>
      <c r="I44" s="283"/>
      <c r="J44" s="284">
        <v>1</v>
      </c>
    </row>
    <row r="45" spans="2:13" ht="63.75" x14ac:dyDescent="0.25">
      <c r="B45" s="130" t="str">
        <f>Orçamento!B48</f>
        <v>5.2</v>
      </c>
      <c r="C45" s="2" t="str">
        <f>Orçamento!C48</f>
        <v>SINAPI/19   94569</v>
      </c>
      <c r="D45" s="2" t="str">
        <f>Orçamento!D48</f>
        <v>JANELA DE ALUMÍNIO MAXIMAR, FIXAÇÃO COM PARAFUSO SOBRE CONTRAMARCO (E XCLUSIVE CONTRAMARCO), COM VIDROS, PADRONIZADA. AF_07/2016</v>
      </c>
      <c r="E45" s="3" t="str">
        <f>Orçamento!E48</f>
        <v>M2</v>
      </c>
      <c r="F45" s="276">
        <f>Orçamento!F48</f>
        <v>1.1200000000000001</v>
      </c>
      <c r="G45" s="283">
        <v>1.07</v>
      </c>
      <c r="H45" s="283">
        <v>1.05</v>
      </c>
      <c r="I45" s="283"/>
      <c r="J45" s="284">
        <f t="shared" ref="J45:J47" si="5">G45*H45</f>
        <v>1.1235000000000002</v>
      </c>
    </row>
    <row r="46" spans="2:13" ht="51" x14ac:dyDescent="0.25">
      <c r="B46" s="130" t="str">
        <f>Orçamento!B49</f>
        <v>5.3</v>
      </c>
      <c r="C46" s="2" t="str">
        <f>Orçamento!C49</f>
        <v>SINAPI/19  84845</v>
      </c>
      <c r="D46" s="2" t="str">
        <f>Orçamento!D49</f>
        <v xml:space="preserve">JANELA DE MADEIRA TIPO VENEZIANA. DE ABRIR, INCLUSAS GUARNICOES E FERRAGENS
</v>
      </c>
      <c r="E46" s="3" t="str">
        <f>Orçamento!E49</f>
        <v>M2</v>
      </c>
      <c r="F46" s="276">
        <f>Orçamento!F49</f>
        <v>13.4</v>
      </c>
      <c r="G46" s="283">
        <v>4</v>
      </c>
      <c r="H46" s="283">
        <v>3.35</v>
      </c>
      <c r="I46" s="283"/>
      <c r="J46" s="284">
        <f t="shared" si="5"/>
        <v>13.4</v>
      </c>
    </row>
    <row r="47" spans="2:13" ht="63.75" x14ac:dyDescent="0.25">
      <c r="B47" s="130" t="str">
        <f>Orçamento!B50</f>
        <v>5.4</v>
      </c>
      <c r="C47" s="2" t="str">
        <f>Orçamento!C50</f>
        <v>SINAPI/19  99861</v>
      </c>
      <c r="D47" s="2" t="str">
        <f>Orçamento!D50</f>
        <v xml:space="preserve">GRADIL EM FERRO FIXADO EM VÃOS DE JANELAS, FORMADO POR BARRAS CHATAS DE 25X4,8 MM. AF_04/2019
</v>
      </c>
      <c r="E47" s="3" t="str">
        <f>Orçamento!E50</f>
        <v>M2</v>
      </c>
      <c r="F47" s="276">
        <f>Orçamento!F50</f>
        <v>14.52</v>
      </c>
      <c r="G47" s="283">
        <v>4</v>
      </c>
      <c r="H47" s="283">
        <v>3.63</v>
      </c>
      <c r="I47" s="283"/>
      <c r="J47" s="284">
        <f t="shared" si="5"/>
        <v>14.52</v>
      </c>
      <c r="M47" s="282"/>
    </row>
    <row r="48" spans="2:13" ht="51" x14ac:dyDescent="0.25">
      <c r="B48" s="130" t="str">
        <f>Orçamento!B51</f>
        <v>5.5</v>
      </c>
      <c r="C48" s="2" t="str">
        <f>Orçamento!C51</f>
        <v>SINAPI/19  73838/001</v>
      </c>
      <c r="D48" s="2" t="str">
        <f>Orçamento!D51</f>
        <v xml:space="preserve">PORTA DE VIDRO TEMPERADO, 0,9X2,10M, ESPESSURA 10MM, INCLUSIVE ACESSORIOS
</v>
      </c>
      <c r="E48" s="3" t="str">
        <f>Orçamento!E51</f>
        <v>UNID</v>
      </c>
      <c r="F48" s="276">
        <f>Orçamento!F51</f>
        <v>2</v>
      </c>
      <c r="G48" s="283"/>
      <c r="H48" s="283"/>
      <c r="I48" s="283"/>
      <c r="J48" s="284">
        <v>2</v>
      </c>
    </row>
    <row r="49" spans="2:10" ht="89.25" x14ac:dyDescent="0.25">
      <c r="B49" s="130" t="str">
        <f>Orçamento!B52</f>
        <v>5.6</v>
      </c>
      <c r="C49" s="2" t="str">
        <f>Orçamento!C52</f>
        <v>EMLURB -18        09.02.020</v>
      </c>
      <c r="D49" s="2" t="str">
        <f>Orçamento!D52</f>
        <v>GRADE DE PROTECAO DE PORTA EM FERRO C/ VAROES
DE 1/2", ESPAC=10CM E ACABAMENTO EM BARRA CHATA DE 1" X 1/4", INCLUSIVE FECHADURA DE SOBREPOR BRASIL OU SIMILAR E ASSENTAMENTO.</v>
      </c>
      <c r="E49" s="3" t="str">
        <f>Orçamento!E52</f>
        <v>M2</v>
      </c>
      <c r="F49" s="276">
        <f>Orçamento!F52</f>
        <v>8.67</v>
      </c>
      <c r="G49" s="283">
        <v>3.03</v>
      </c>
      <c r="H49" s="283">
        <v>2.86</v>
      </c>
      <c r="I49" s="283"/>
      <c r="J49" s="284">
        <f t="shared" ref="J49:J50" si="6">G49*H49</f>
        <v>8.6657999999999991</v>
      </c>
    </row>
    <row r="50" spans="2:10" ht="63.75" x14ac:dyDescent="0.25">
      <c r="B50" s="130" t="str">
        <f>Orçamento!B53</f>
        <v>5.8</v>
      </c>
      <c r="C50" s="2" t="str">
        <f>Orçamento!C53</f>
        <v>EMLURB -18 09.02.042</v>
      </c>
      <c r="D50" s="2" t="str">
        <f>Orçamento!D53</f>
        <v>PORTAO SIMPLES EM FERRO COM VAROES DE 1/2",   ESPAC=10CM E ACABAMENTO EM BARRA  CHATA  DE   1" X 1/4",INCLUSIVE FERROLHO E ASSENTAMENTO.</v>
      </c>
      <c r="E50" s="3" t="str">
        <f>Orçamento!E53</f>
        <v>M2</v>
      </c>
      <c r="F50" s="276">
        <f>Orçamento!F53</f>
        <v>4.2</v>
      </c>
      <c r="G50" s="283">
        <v>3</v>
      </c>
      <c r="H50" s="283">
        <v>1.4</v>
      </c>
      <c r="I50" s="283"/>
      <c r="J50" s="284">
        <f t="shared" si="6"/>
        <v>4.1999999999999993</v>
      </c>
    </row>
    <row r="51" spans="2:10" x14ac:dyDescent="0.25">
      <c r="B51" s="277" t="str">
        <f>Orçamento!B54</f>
        <v>6.0</v>
      </c>
      <c r="C51" s="162"/>
      <c r="D51" s="162" t="str">
        <f>Orçamento!D54</f>
        <v>REVESTIMENTOS E PISOS</v>
      </c>
      <c r="E51" s="278" t="str">
        <f>Orçamento!E54</f>
        <v/>
      </c>
      <c r="F51" s="279"/>
      <c r="G51" s="280"/>
      <c r="H51" s="280"/>
      <c r="I51" s="280"/>
      <c r="J51" s="281"/>
    </row>
    <row r="52" spans="2:10" ht="76.5" x14ac:dyDescent="0.25">
      <c r="B52" s="130" t="str">
        <f>Orçamento!B55</f>
        <v>6.1</v>
      </c>
      <c r="C52" s="2" t="str">
        <f>Orçamento!C55</f>
        <v xml:space="preserve"> SINAPI/19        87878</v>
      </c>
      <c r="D52" s="2" t="str">
        <f>Orçamento!D55</f>
        <v>CHAPISCO APLICADO EM ALVENARIAS E ESTRUTURAS DE CONCRETO INTERNAS, COM COLHER DE PEDREIRO. ARGAMASSA TRAÇO 1:3 COM PREPARO MANUAL. AF_06/2014</v>
      </c>
      <c r="E52" s="3" t="str">
        <f>Orçamento!E55</f>
        <v>M2</v>
      </c>
      <c r="F52" s="276">
        <f>Orçamento!F55</f>
        <v>1590.99</v>
      </c>
      <c r="G52" s="283">
        <v>42.37</v>
      </c>
      <c r="H52" s="283">
        <v>37.549999999999997</v>
      </c>
      <c r="I52" s="283"/>
      <c r="J52" s="284">
        <f t="shared" ref="J52" si="7">G52*H52</f>
        <v>1590.9934999999998</v>
      </c>
    </row>
    <row r="53" spans="2:10" ht="89.25" x14ac:dyDescent="0.25">
      <c r="B53" s="130" t="str">
        <f>Orçamento!B56</f>
        <v>6.2</v>
      </c>
      <c r="C53" s="2" t="str">
        <f>Orçamento!C56</f>
        <v xml:space="preserve"> SINAPI/19        87530</v>
      </c>
      <c r="D53" s="2" t="str">
        <f>Orçamento!D56</f>
        <v>MASSA ÚNICA, PARA RECEBIMENTO DE PINTURA, EM ARGAMASSA TRAÇO 1:2:8, PREPARO MANUAL, APLICADA MANUALMENTE EM FACES INTERNAS DE PAREDES, ESPESSURA DE 20MM, COM EXECUÇÃO DE TALISCAS.</v>
      </c>
      <c r="E53" s="3" t="str">
        <f>Orçamento!E56</f>
        <v>M2</v>
      </c>
      <c r="F53" s="276">
        <f>Orçamento!F56</f>
        <v>1590.99</v>
      </c>
      <c r="G53" s="283">
        <v>42.37</v>
      </c>
      <c r="H53" s="283">
        <v>37.549999999999997</v>
      </c>
      <c r="I53" s="283"/>
      <c r="J53" s="284">
        <f t="shared" ref="J53" si="8">G53*H53</f>
        <v>1590.9934999999998</v>
      </c>
    </row>
    <row r="54" spans="2:10" ht="102" x14ac:dyDescent="0.25">
      <c r="B54" s="130" t="str">
        <f>Orçamento!B57</f>
        <v>6.3</v>
      </c>
      <c r="C54" s="2" t="str">
        <f>Orçamento!C57</f>
        <v xml:space="preserve"> SINAPI/19        87528 </v>
      </c>
      <c r="D54" s="2" t="str">
        <f>Orçamento!D57</f>
        <v>EMBOÇO, PARA RECEBIMENTO DE CERÂMICA, EM ARGAMASSA TRAÇO 1:2:8, PREPARO MANUAL, APLICADO MANUALMENTE EM FACES INTERNAS DE PAREDES, PARA AMBIENTE COM ÁREA MENOR QUE 5M2, ESPESSURA DE 20MM, COM EXECUÇÃO DE TALISCAS. AF_06/2014</v>
      </c>
      <c r="E54" s="3" t="str">
        <f>Orçamento!E57</f>
        <v>M2</v>
      </c>
      <c r="F54" s="276">
        <f>Orçamento!F57</f>
        <v>265</v>
      </c>
      <c r="G54" s="283">
        <v>29.51</v>
      </c>
      <c r="H54" s="283">
        <v>8.98</v>
      </c>
      <c r="I54" s="283"/>
      <c r="J54" s="284">
        <f t="shared" ref="J54:J60" si="9">G54*H54</f>
        <v>264.99980000000005</v>
      </c>
    </row>
    <row r="55" spans="2:10" ht="102" x14ac:dyDescent="0.25">
      <c r="B55" s="130" t="str">
        <f>Orçamento!B58</f>
        <v>6.4</v>
      </c>
      <c r="C55" s="2" t="str">
        <f>Orçamento!C58</f>
        <v xml:space="preserve"> SINAPI/19        87532 </v>
      </c>
      <c r="D55" s="2" t="str">
        <f>Orçamento!D58</f>
        <v>EMBOÇO, PARA RECEBIMENTO DE CERÂMICA, EM ARGAMASSA TRAÇO 1:2:8, PREPARO MANUAL, APLICADO MANUALMENTE EM FACES INTERNAS DE PAREDES, PARA AMBIENTE COM ÁREA ENTRE 5M2 E 10M2, ESPESSURA DE 20MM, COM EXECUÇÃO DE TALISCAS. AF_06/2014</v>
      </c>
      <c r="E55" s="3" t="str">
        <f>Orçamento!E58</f>
        <v>M2</v>
      </c>
      <c r="F55" s="276">
        <f>Orçamento!F58</f>
        <v>608.77</v>
      </c>
      <c r="G55" s="283">
        <v>31.74</v>
      </c>
      <c r="H55" s="283">
        <v>19.18</v>
      </c>
      <c r="I55" s="283"/>
      <c r="J55" s="284">
        <f t="shared" si="9"/>
        <v>608.77319999999997</v>
      </c>
    </row>
    <row r="56" spans="2:10" ht="63.75" x14ac:dyDescent="0.25">
      <c r="B56" s="130" t="str">
        <f>Orçamento!B59</f>
        <v>6.5</v>
      </c>
      <c r="C56" s="2" t="str">
        <f>Orçamento!C59</f>
        <v>SINAPI/19   87248</v>
      </c>
      <c r="D56" s="2" t="str">
        <f>Orçamento!D59</f>
        <v xml:space="preserve"> REVESTIMENTO CERÂMICO PARA PISO COM PLACAS TIPO ESMALTADA EXTRA DE DIMENSÕES 35X35 CM APLICADA EM AMBIENTES DE ÁREA MAIOR QUE 10 M2. AF_06/2014 </v>
      </c>
      <c r="E56" s="3" t="str">
        <f>Orçamento!E59</f>
        <v>M2</v>
      </c>
      <c r="F56" s="276">
        <f>Orçamento!F59</f>
        <v>315</v>
      </c>
      <c r="G56" s="283">
        <v>31.5</v>
      </c>
      <c r="H56" s="283">
        <v>10</v>
      </c>
      <c r="I56" s="283"/>
      <c r="J56" s="284">
        <f t="shared" si="9"/>
        <v>315</v>
      </c>
    </row>
    <row r="57" spans="2:10" ht="102" x14ac:dyDescent="0.25">
      <c r="B57" s="130" t="str">
        <f>Orçamento!B60</f>
        <v>6.6</v>
      </c>
      <c r="C57" s="2" t="str">
        <f>Orçamento!C60</f>
        <v xml:space="preserve">SINAPI/19   87265 </v>
      </c>
      <c r="D57" s="2" t="str">
        <f>Orçamento!D60</f>
        <v>REVESTIMENTO CERÂMICO PARA PAREDES INTERNAS COM PLACAS TIPO ESMALTADA  EXTRA DE DIMENSÕES 20X20 CM APLICADAS EM AMBIENTES DE ÁREA MAIOR QUE 5
 M² NA ALTURA INTEIRA DAS PAREDES. AF_06/2014</v>
      </c>
      <c r="E57" s="3" t="str">
        <f>Orçamento!E60</f>
        <v>M2</v>
      </c>
      <c r="F57" s="276">
        <f>Orçamento!F60</f>
        <v>281.12</v>
      </c>
      <c r="G57" s="283">
        <v>20.43</v>
      </c>
      <c r="H57" s="283">
        <v>13.76</v>
      </c>
      <c r="I57" s="283"/>
      <c r="J57" s="284">
        <f t="shared" si="9"/>
        <v>281.11680000000001</v>
      </c>
    </row>
    <row r="58" spans="2:10" ht="102" x14ac:dyDescent="0.25">
      <c r="B58" s="130" t="str">
        <f>Orçamento!B61</f>
        <v>6.7</v>
      </c>
      <c r="C58" s="2" t="str">
        <f>Orçamento!C61</f>
        <v>SINAPI/19   87267</v>
      </c>
      <c r="D58" s="2" t="str">
        <f>Orçamento!D61</f>
        <v xml:space="preserve"> REVESTIMENTO CERÂMICO PARA PAREDES INTERNAS COM PLACAS TIPO ESMALTADA  EXTRA DE DIMENSÕES 20X20 CM APLICADAS EM AMBIENTES DE ÁREA MAIOR QUE 5  M² A MEIA ALTURA DAS PAREDES. AF_06/2014
 </v>
      </c>
      <c r="E58" s="3" t="str">
        <f>Orçamento!E61</f>
        <v>M2</v>
      </c>
      <c r="F58" s="276">
        <f>Orçamento!F61</f>
        <v>277.64</v>
      </c>
      <c r="G58" s="283">
        <v>21.21</v>
      </c>
      <c r="H58" s="283">
        <v>13.09</v>
      </c>
      <c r="I58" s="283"/>
      <c r="J58" s="284">
        <f t="shared" si="9"/>
        <v>277.63890000000004</v>
      </c>
    </row>
    <row r="59" spans="2:10" ht="63.75" x14ac:dyDescent="0.25">
      <c r="B59" s="130" t="str">
        <f>Orçamento!B62</f>
        <v>6.8</v>
      </c>
      <c r="C59" s="2" t="str">
        <f>Orçamento!C62</f>
        <v>EMLURB 17.01.142</v>
      </c>
      <c r="D59" s="2" t="str">
        <f>Orçamento!D62</f>
        <v>PASSEIO EM LAJOTA DE CONCRETO ANTIDERRAPANTE   30X30CM, TATIL ALERTA E DIRECIONAL, NATURAL,   APLICADO SOBRE LASTRO DE CONCRETO JA PRONTO</v>
      </c>
      <c r="E59" s="3" t="str">
        <f>Orçamento!E62</f>
        <v>M2</v>
      </c>
      <c r="F59" s="276">
        <f>Orçamento!F62</f>
        <v>27.8</v>
      </c>
      <c r="G59" s="283">
        <v>9.33</v>
      </c>
      <c r="H59" s="283">
        <v>2.98</v>
      </c>
      <c r="I59" s="283"/>
      <c r="J59" s="284">
        <f t="shared" si="9"/>
        <v>27.8034</v>
      </c>
    </row>
    <row r="60" spans="2:10" ht="76.5" x14ac:dyDescent="0.25">
      <c r="B60" s="130" t="str">
        <f>Orçamento!B63</f>
        <v>6.9</v>
      </c>
      <c r="C60" s="2" t="str">
        <f>Orçamento!C63</f>
        <v>SINAPI/19   98679</v>
      </c>
      <c r="D60" s="2" t="str">
        <f>Orçamento!D63</f>
        <v xml:space="preserve">PISO CIMENTADO, TRAÇO 1:3 (CIMENTO E AREIA), ACABAMENTO LISO, ESPESSURA 2,0 CM, PREPARO MECÂNICO DA ARGAMASSA. AF_06/2018
</v>
      </c>
      <c r="E60" s="3" t="str">
        <f>Orçamento!E63</f>
        <v>M2</v>
      </c>
      <c r="F60" s="276">
        <f>Orçamento!F63</f>
        <v>401.1</v>
      </c>
      <c r="G60" s="283">
        <v>34.020000000000003</v>
      </c>
      <c r="H60" s="283">
        <v>11.79</v>
      </c>
      <c r="I60" s="283"/>
      <c r="J60" s="284">
        <f t="shared" si="9"/>
        <v>401.0958</v>
      </c>
    </row>
    <row r="61" spans="2:10" ht="51" x14ac:dyDescent="0.25">
      <c r="B61" s="130" t="str">
        <f>Orçamento!B64</f>
        <v>6.10</v>
      </c>
      <c r="C61" s="2" t="str">
        <f>Orçamento!C64</f>
        <v>SINAPI/19        95241</v>
      </c>
      <c r="D61" s="2" t="str">
        <f>Orçamento!D64</f>
        <v>LASTRO DE CONCRETO, E = 5 CM, PREPARO MECÂNICO, INCLUSOS LANÇAMENTO E ADENSAMENTO. AF_07_2016</v>
      </c>
      <c r="E61" s="3" t="str">
        <f>Orçamento!E64</f>
        <v>M2</v>
      </c>
      <c r="F61" s="276">
        <f>Orçamento!F64</f>
        <v>401.1</v>
      </c>
      <c r="G61" s="283">
        <v>34.020000000000003</v>
      </c>
      <c r="H61" s="283">
        <v>11.79</v>
      </c>
      <c r="I61" s="283"/>
      <c r="J61" s="284">
        <f t="shared" ref="J61" si="10">G61*H61</f>
        <v>401.0958</v>
      </c>
    </row>
    <row r="62" spans="2:10" x14ac:dyDescent="0.25">
      <c r="B62" s="277" t="str">
        <f>Orçamento!B65</f>
        <v>7.0</v>
      </c>
      <c r="C62" s="162"/>
      <c r="D62" s="162" t="str">
        <f>Orçamento!D65</f>
        <v>COBERTURA</v>
      </c>
      <c r="E62" s="278"/>
      <c r="F62" s="279"/>
      <c r="G62" s="280"/>
      <c r="H62" s="280"/>
      <c r="I62" s="280"/>
      <c r="J62" s="281"/>
    </row>
    <row r="63" spans="2:10" ht="89.25" x14ac:dyDescent="0.25">
      <c r="B63" s="130" t="str">
        <f>Orçamento!B66</f>
        <v>7.1</v>
      </c>
      <c r="C63" s="2" t="str">
        <f>Orçamento!C66</f>
        <v xml:space="preserve">SINAPI/19   94207 </v>
      </c>
      <c r="D63" s="2" t="str">
        <f>Orçamento!D66</f>
        <v>TELHAMENTO COM TELHA ONDULADA DE FIBROCIMENTO E = 6 MM, COM RECOBRIMENTO LATERAL DE 1/4 DE ONDA PARA TELHADO COM INCLINAÇÃO MAIOR QUE 10°, C OM ATÉ 2 ÁGUAS, INCLUSO IÇAMENTO.</v>
      </c>
      <c r="E63" s="3" t="str">
        <f>Orçamento!E66</f>
        <v>M2</v>
      </c>
      <c r="F63" s="276">
        <f>Orçamento!F66</f>
        <v>344.37</v>
      </c>
      <c r="G63" s="283">
        <v>20.010000000000002</v>
      </c>
      <c r="H63" s="283">
        <v>17.21</v>
      </c>
      <c r="I63" s="283"/>
      <c r="J63" s="284">
        <f t="shared" ref="J63" si="11">G63*H63</f>
        <v>344.37210000000005</v>
      </c>
    </row>
    <row r="64" spans="2:10" ht="51" x14ac:dyDescent="0.25">
      <c r="B64" s="130" t="str">
        <f>Orçamento!B67</f>
        <v>7.2</v>
      </c>
      <c r="C64" s="2" t="str">
        <f>Orçamento!C67</f>
        <v xml:space="preserve">SINAPI/19     96485  </v>
      </c>
      <c r="D64" s="2" t="str">
        <f>Orçamento!D67</f>
        <v>FORRO EM RÉGUAS DE PVC, LISO, PARA AMBIENTES RESIDENCIAIS, INCLUSIVE ESTRUTURA DE FIXAÇÃO. AF_05/2017_P</v>
      </c>
      <c r="E64" s="3" t="str">
        <f>Orçamento!E67</f>
        <v>M2</v>
      </c>
      <c r="F64" s="276">
        <f>Orçamento!F67</f>
        <v>315</v>
      </c>
      <c r="G64" s="283">
        <v>21</v>
      </c>
      <c r="H64" s="283">
        <v>15</v>
      </c>
      <c r="I64" s="283"/>
      <c r="J64" s="284">
        <f t="shared" ref="J64" si="12">G64*H64</f>
        <v>315</v>
      </c>
    </row>
    <row r="65" spans="2:10" ht="76.5" x14ac:dyDescent="0.25">
      <c r="B65" s="130" t="str">
        <f>Orçamento!B68</f>
        <v>7.3</v>
      </c>
      <c r="C65" s="2" t="str">
        <f>Orçamento!C68</f>
        <v>SINAPI/19     74141/001</v>
      </c>
      <c r="D65" s="2" t="str">
        <f>Orçamento!D68</f>
        <v>LAJE PRE-MOLD BETA 11 P/1KN/M2 VAOS 4,40M/INCL VIGOTAS TIJOLOS ARMADUR M2 A NEGATIVA CAPEAMENTO 3CM CONCRETO 20MPA ESCORAMENTO MATERIAL E MAO DE OBRA.</v>
      </c>
      <c r="E65" s="3" t="str">
        <f>Orçamento!E68</f>
        <v>M2</v>
      </c>
      <c r="F65" s="276">
        <f>Orçamento!F68</f>
        <v>327.68</v>
      </c>
      <c r="G65" s="283">
        <v>25.09</v>
      </c>
      <c r="H65" s="283">
        <v>13.06</v>
      </c>
      <c r="I65" s="283"/>
      <c r="J65" s="284">
        <f t="shared" ref="J65:J66" si="13">G65*H65</f>
        <v>327.67540000000002</v>
      </c>
    </row>
    <row r="66" spans="2:10" ht="76.5" x14ac:dyDescent="0.25">
      <c r="B66" s="130" t="str">
        <f>Orçamento!B69</f>
        <v>7.4</v>
      </c>
      <c r="C66" s="2" t="str">
        <f>Orçamento!C69</f>
        <v xml:space="preserve">SINAPI/19 74141/003 </v>
      </c>
      <c r="D66" s="2" t="str">
        <f>Orçamento!D69</f>
        <v xml:space="preserve"> LAJE PRE-MOLD BETA 16 P/3,5KN/M2 VAO 5,2M INCL VIGOTAS TIJOLOS ARMADURA NEGATIVA CAPEAMENTO 3CM CONCRETO 15MPA ESCORAMENTO MATERIAL E MAO  DE OBRA</v>
      </c>
      <c r="E66" s="3" t="str">
        <f>Orçamento!E69</f>
        <v>M2</v>
      </c>
      <c r="F66" s="276">
        <f>Orçamento!F69</f>
        <v>16.71</v>
      </c>
      <c r="G66" s="283">
        <v>4.93</v>
      </c>
      <c r="H66" s="283">
        <v>3.39</v>
      </c>
      <c r="I66" s="283"/>
      <c r="J66" s="284">
        <f t="shared" si="13"/>
        <v>16.712699999999998</v>
      </c>
    </row>
    <row r="67" spans="2:10" ht="63.75" x14ac:dyDescent="0.25">
      <c r="B67" s="130" t="str">
        <f>Orçamento!B70</f>
        <v>7.5</v>
      </c>
      <c r="C67" s="2" t="str">
        <f>Orçamento!C70</f>
        <v>SINAPI/19     94228</v>
      </c>
      <c r="D67" s="2" t="str">
        <f>Orçamento!D70</f>
        <v>CALHA EM CHAPA DE AÇO GALVANIZADO NÚMERO 24, DESENVOLVIMENTO DE 50 CM, INCLUSO TRANSPORTE VERTICAL. AF_07/2019</v>
      </c>
      <c r="E67" s="3" t="str">
        <f>Orçamento!E70</f>
        <v>M</v>
      </c>
      <c r="F67" s="276">
        <f>Orçamento!F70</f>
        <v>80</v>
      </c>
      <c r="G67" s="283"/>
      <c r="H67" s="283"/>
      <c r="I67" s="283"/>
      <c r="J67" s="284">
        <v>80</v>
      </c>
    </row>
    <row r="68" spans="2:10" ht="51" x14ac:dyDescent="0.25">
      <c r="B68" s="130" t="str">
        <f>Orçamento!B71</f>
        <v>7.6</v>
      </c>
      <c r="C68" s="2" t="str">
        <f>Orçamento!C71</f>
        <v>SINAPI/19     94231</v>
      </c>
      <c r="D68" s="2" t="str">
        <f>Orçamento!D71</f>
        <v>RUFO EM CHAPA DE AÇO GALVANIZADO NÚMERO 24, CORTE DE 25 CM, INCLUSO TRANSPORTE VERTICAL. AF_07/2019</v>
      </c>
      <c r="E68" s="3" t="str">
        <f>Orçamento!E71</f>
        <v>M</v>
      </c>
      <c r="F68" s="276">
        <f>Orçamento!F71</f>
        <v>45</v>
      </c>
      <c r="G68" s="283"/>
      <c r="H68" s="283"/>
      <c r="I68" s="283"/>
      <c r="J68" s="284">
        <v>45</v>
      </c>
    </row>
    <row r="69" spans="2:10" ht="89.25" x14ac:dyDescent="0.25">
      <c r="B69" s="130" t="str">
        <f>Orçamento!B72</f>
        <v>7.7</v>
      </c>
      <c r="C69" s="2" t="str">
        <f>Orçamento!C72</f>
        <v>SINAPI/ 19   92543</v>
      </c>
      <c r="D69" s="2" t="str">
        <f>Orçamento!D72</f>
        <v xml:space="preserve"> TRAMA DE MADEIRA COMPOSTA POR TERÇAS PARA TELHADOS DE ATÉ 2 ÁGUAS PARA  TELHA ONDULADA DE FIBROCIMENTO, METÁLICA, PLÁSTICA OU TERMOACÚSTICA, INCLUSO TRANSPORTE VERTICAL. AF_07/2019</v>
      </c>
      <c r="E69" s="3" t="str">
        <f>Orçamento!E72</f>
        <v>M2</v>
      </c>
      <c r="F69" s="276">
        <f>Orçamento!F72</f>
        <v>344.37</v>
      </c>
      <c r="G69" s="283">
        <v>20.010000000000002</v>
      </c>
      <c r="H69" s="283">
        <v>17.21</v>
      </c>
      <c r="I69" s="283"/>
      <c r="J69" s="284">
        <f t="shared" ref="J69" si="14">G69*H69</f>
        <v>344.37210000000005</v>
      </c>
    </row>
    <row r="70" spans="2:10" x14ac:dyDescent="0.25">
      <c r="B70" s="277" t="str">
        <f>Orçamento!B73</f>
        <v>8.0</v>
      </c>
      <c r="C70" s="162"/>
      <c r="D70" s="162" t="str">
        <f>Orçamento!D73</f>
        <v>INSTALAÇÕES HIDRÁULICAS</v>
      </c>
      <c r="E70" s="278" t="str">
        <f>Orçamento!E73</f>
        <v/>
      </c>
      <c r="F70" s="279"/>
      <c r="G70" s="280"/>
      <c r="H70" s="280"/>
      <c r="I70" s="280"/>
      <c r="J70" s="281"/>
    </row>
    <row r="71" spans="2:10" ht="25.5" x14ac:dyDescent="0.25">
      <c r="B71" s="130" t="str">
        <f>Orçamento!B74</f>
        <v>8.1</v>
      </c>
      <c r="C71" s="2" t="str">
        <f>Orçamento!C74</f>
        <v xml:space="preserve">COMPOSIÇÃO  01 </v>
      </c>
      <c r="D71" s="2" t="str">
        <f>Orçamento!D74</f>
        <v>REVISÃO DAS INSTALAÇÕES HIDROSANITARIA</v>
      </c>
      <c r="E71" s="3" t="str">
        <f>Orçamento!E74</f>
        <v>UNID</v>
      </c>
      <c r="F71" s="276">
        <f>Orçamento!F74</f>
        <v>2</v>
      </c>
      <c r="G71" s="283"/>
      <c r="H71" s="283"/>
      <c r="I71" s="283"/>
      <c r="J71" s="284">
        <v>2</v>
      </c>
    </row>
    <row r="72" spans="2:10" ht="51" x14ac:dyDescent="0.25">
      <c r="B72" s="130" t="str">
        <f>Orçamento!B75</f>
        <v>8.2</v>
      </c>
      <c r="C72" s="2" t="str">
        <f>Orçamento!C75</f>
        <v>SINAPI/19         86906</v>
      </c>
      <c r="D72" s="2" t="str">
        <f>Orçamento!D75</f>
        <v>TORNEIRA CROMADA DE MESA, 1/2" OU 3/4", PARA LAVATÓRIO, PADRÃO POPULAR - FORNECIMENTO E INSTALAÇÃO. AF_12/2013</v>
      </c>
      <c r="E72" s="3" t="str">
        <f>Orçamento!E75</f>
        <v>UNID</v>
      </c>
      <c r="F72" s="276">
        <f>Orçamento!F75</f>
        <v>6</v>
      </c>
      <c r="G72" s="283"/>
      <c r="H72" s="283"/>
      <c r="I72" s="283"/>
      <c r="J72" s="284">
        <v>6</v>
      </c>
    </row>
    <row r="73" spans="2:10" ht="38.25" x14ac:dyDescent="0.25">
      <c r="B73" s="130" t="str">
        <f>Orçamento!B76</f>
        <v>8.3</v>
      </c>
      <c r="C73" s="2" t="str">
        <f>Orçamento!C76</f>
        <v>SINAPI/19    86916</v>
      </c>
      <c r="D73" s="2" t="str">
        <f>Orçamento!D76</f>
        <v xml:space="preserve"> TORNEIRA PLÁSTICA 3/4" PARA TANQUE - FORNECIMENTO E INSTALAÇÃO. AF_12/2013</v>
      </c>
      <c r="E73" s="3" t="str">
        <f>Orçamento!E76</f>
        <v>UNID</v>
      </c>
      <c r="F73" s="276">
        <f>Orçamento!F76</f>
        <v>2</v>
      </c>
      <c r="G73" s="283"/>
      <c r="H73" s="283"/>
      <c r="I73" s="283"/>
      <c r="J73" s="284">
        <v>2</v>
      </c>
    </row>
    <row r="74" spans="2:10" ht="76.5" x14ac:dyDescent="0.25">
      <c r="B74" s="130" t="str">
        <f>Orçamento!B77</f>
        <v>8.4</v>
      </c>
      <c r="C74" s="2" t="str">
        <f>Orçamento!C77</f>
        <v>SINAPI/19        89957</v>
      </c>
      <c r="D74" s="2" t="str">
        <f>Orçamento!D77</f>
        <v>PONTO DE CONSUMO TERMINAL DE ÁGUA FRIA (SUBRAMAL) COM TUBULAÇÃO DE PVC , DN 25 MM, INSTALADO EM RAMAL DE ÁGUA, INCLUSOS RASGO E CHUMBAMENTO EM ALVENARIA. AF_12/2014</v>
      </c>
      <c r="E74" s="3" t="str">
        <f>Orçamento!E77</f>
        <v>UNID</v>
      </c>
      <c r="F74" s="276">
        <f>Orçamento!F77</f>
        <v>28</v>
      </c>
      <c r="G74" s="285"/>
      <c r="H74" s="285"/>
      <c r="I74" s="285"/>
      <c r="J74" s="288">
        <v>28</v>
      </c>
    </row>
    <row r="75" spans="2:10" ht="63.75" x14ac:dyDescent="0.25">
      <c r="B75" s="130" t="str">
        <f>Orçamento!B78</f>
        <v>8.5</v>
      </c>
      <c r="C75" s="2" t="str">
        <f>Orçamento!C78</f>
        <v xml:space="preserve">EMLURB -        19.01.020 </v>
      </c>
      <c r="D75" s="2" t="str">
        <f>Orçamento!D78</f>
        <v>PONTO DE ESGOTO PARA PIA OU LAVANDARIA,INCLUSIVE TUBULACOES E CONEXOES EM PVC RIGIDO SOLDAVEIS , ATE A COLUNA OU O SUB-COLETOR.</v>
      </c>
      <c r="E75" s="3" t="str">
        <f>Orçamento!E78</f>
        <v>PT</v>
      </c>
      <c r="F75" s="276">
        <f>Orçamento!F78</f>
        <v>18</v>
      </c>
      <c r="G75" s="283"/>
      <c r="H75" s="283"/>
      <c r="I75" s="283"/>
      <c r="J75" s="284">
        <v>18</v>
      </c>
    </row>
    <row r="76" spans="2:10" ht="63.75" x14ac:dyDescent="0.25">
      <c r="B76" s="130" t="str">
        <f>Orçamento!B79</f>
        <v>8.6</v>
      </c>
      <c r="C76" s="2" t="str">
        <f>Orçamento!C79</f>
        <v>EMLURB - 19.01.010</v>
      </c>
      <c r="D76" s="2" t="str">
        <f>Orçamento!D79</f>
        <v>PONTO DE ESGOTO PARA BACIA SANITARIA, IN-   CLUSIVE TUBULACOES E CONEXOES EM PVC RIGI   DO SOLDAVEIS, ATE A COLUNA OU O SUB-COLE-   TOR</v>
      </c>
      <c r="E76" s="3" t="str">
        <f>Orçamento!E79</f>
        <v>PT</v>
      </c>
      <c r="F76" s="276">
        <f>Orçamento!F79</f>
        <v>8</v>
      </c>
      <c r="G76" s="283"/>
      <c r="H76" s="283"/>
      <c r="I76" s="283"/>
      <c r="J76" s="284">
        <v>8</v>
      </c>
    </row>
    <row r="77" spans="2:10" ht="76.5" x14ac:dyDescent="0.25">
      <c r="B77" s="130" t="str">
        <f>Orçamento!B80</f>
        <v>8.7</v>
      </c>
      <c r="C77" s="2" t="str">
        <f>Orçamento!C80</f>
        <v xml:space="preserve">SINAPI/19   89708 </v>
      </c>
      <c r="D77" s="2" t="str">
        <f>Orçamento!D80</f>
        <v>CAIXA SIFONADA, PVC, DN 150 X 185 X 75 MM, JUNTA ELÁSTICA, FORNECIDA E INSTALADA EM RAMAL DE DESCARGA OU EM RAMAL DE ESGOTO SANITÁRIO. AF_12
/2014</v>
      </c>
      <c r="E77" s="3" t="str">
        <f>Orçamento!E80</f>
        <v>UNID</v>
      </c>
      <c r="F77" s="276">
        <f>Orçamento!F80</f>
        <v>12</v>
      </c>
      <c r="G77" s="283"/>
      <c r="H77" s="283"/>
      <c r="I77" s="283"/>
      <c r="J77" s="284">
        <v>12</v>
      </c>
    </row>
    <row r="78" spans="2:10" ht="51" x14ac:dyDescent="0.25">
      <c r="B78" s="130" t="str">
        <f>Orçamento!B81</f>
        <v>8.8</v>
      </c>
      <c r="C78" s="2" t="str">
        <f>Orçamento!C81</f>
        <v>SINAPI/19      86888</v>
      </c>
      <c r="D78" s="2" t="str">
        <f>Orçamento!D81</f>
        <v>VASO SANITÁRIO SIFONADO COM CAIXA ACOPLADA LOUÇA BRANCA - FORNECIMENTO E INSTALAÇÃO. AF_12/2013</v>
      </c>
      <c r="E78" s="3" t="str">
        <f>Orçamento!E81</f>
        <v>UNID</v>
      </c>
      <c r="F78" s="276">
        <f>Orçamento!F81</f>
        <v>7</v>
      </c>
      <c r="G78" s="283"/>
      <c r="H78" s="283"/>
      <c r="I78" s="283"/>
      <c r="J78" s="284">
        <v>7</v>
      </c>
    </row>
    <row r="79" spans="2:10" ht="89.25" x14ac:dyDescent="0.25">
      <c r="B79" s="130" t="str">
        <f>Orçamento!B82</f>
        <v>8.9</v>
      </c>
      <c r="C79" s="2" t="str">
        <f>Orçamento!C82</f>
        <v>SINAPI/19      95472</v>
      </c>
      <c r="D79" s="2" t="str">
        <f>Orçamento!D82</f>
        <v>VASO SANITARIO SIFONADO CONVENCIONAL PARA PCD SEM FURO FRONTAL COM LOUÇA BRANCA SEM ASSENTO, INCLUSO CONJUNTO DE LIGAÇÃO PARA BACIA SANITÁRIA AJUSTÁVEL - FORNECIMENTO E INSTALAÇÃO. AF_10/201</v>
      </c>
      <c r="E79" s="3" t="str">
        <f>Orçamento!E82</f>
        <v>UNID</v>
      </c>
      <c r="F79" s="276">
        <f>Orçamento!F82</f>
        <v>1</v>
      </c>
      <c r="G79" s="283"/>
      <c r="H79" s="283"/>
      <c r="I79" s="283"/>
      <c r="J79" s="284">
        <v>1</v>
      </c>
    </row>
    <row r="80" spans="2:10" ht="25.5" x14ac:dyDescent="0.25">
      <c r="B80" s="130" t="str">
        <f>Orçamento!B83</f>
        <v>8.10</v>
      </c>
      <c r="C80" s="2" t="str">
        <f>Orçamento!C83</f>
        <v>COMPOSIÇÃO 03</v>
      </c>
      <c r="D80" s="2" t="str">
        <f>Orçamento!D83</f>
        <v xml:space="preserve">CHUVEIRO PLASTICO BRANCO SIMPLES </v>
      </c>
      <c r="E80" s="3" t="str">
        <f>Orçamento!E83</f>
        <v>UNID</v>
      </c>
      <c r="F80" s="276">
        <f>Orçamento!F83</f>
        <v>5</v>
      </c>
      <c r="G80" s="283"/>
      <c r="H80" s="283"/>
      <c r="I80" s="283"/>
      <c r="J80" s="284">
        <v>5</v>
      </c>
    </row>
    <row r="81" spans="2:10" ht="63.75" x14ac:dyDescent="0.25">
      <c r="B81" s="130" t="str">
        <f>Orçamento!B84</f>
        <v>8.11</v>
      </c>
      <c r="C81" s="2" t="str">
        <f>Orçamento!C84</f>
        <v xml:space="preserve">SINAPI/19   89402 </v>
      </c>
      <c r="D81" s="2" t="str">
        <f>Orçamento!D84</f>
        <v>TUBO, PVC, SOLDÁVEL, DN 25MM, INSTALADO EM RAMAL DE DISTRIBUIÇÃO DE ÁGUA - FORNECIMENTO E INSTALAÇÃO. AF_12/2014</v>
      </c>
      <c r="E81" s="3" t="str">
        <f>Orçamento!E84</f>
        <v>M</v>
      </c>
      <c r="F81" s="276">
        <f>Orçamento!F84</f>
        <v>240</v>
      </c>
      <c r="G81" s="283"/>
      <c r="H81" s="283"/>
      <c r="I81" s="283"/>
      <c r="J81" s="284">
        <v>240</v>
      </c>
    </row>
    <row r="82" spans="2:10" ht="63.75" x14ac:dyDescent="0.25">
      <c r="B82" s="130" t="str">
        <f>Orçamento!B85</f>
        <v>8.12</v>
      </c>
      <c r="C82" s="2" t="str">
        <f>Orçamento!C85</f>
        <v xml:space="preserve">SINAPI/19   89714      </v>
      </c>
      <c r="D82" s="2" t="str">
        <f>Orçamento!D85</f>
        <v>TUBO PVC, SERIE NORMAL, ESGOTO PREDIAL, DN 100 MM, FORNECIDO E INSTALADO EM RAMAL DE DESCARGA OU RAMAL DE ESGOTO SANITÁRIO.</v>
      </c>
      <c r="E82" s="3" t="str">
        <f>Orçamento!E85</f>
        <v>M</v>
      </c>
      <c r="F82" s="276">
        <f>Orçamento!F85</f>
        <v>120</v>
      </c>
      <c r="G82" s="283"/>
      <c r="H82" s="283"/>
      <c r="I82" s="283"/>
      <c r="J82" s="284">
        <v>120</v>
      </c>
    </row>
    <row r="83" spans="2:10" ht="63.75" x14ac:dyDescent="0.25">
      <c r="B83" s="130" t="str">
        <f>Orçamento!B86</f>
        <v>8.13</v>
      </c>
      <c r="C83" s="2" t="str">
        <f>Orçamento!C86</f>
        <v>SINAPI/19     89711</v>
      </c>
      <c r="D83" s="2" t="str">
        <f>Orçamento!D86</f>
        <v>TUBO PVC, SERIE NORMAL, ESGOTO PREDIAL, DN 40 MM, FORNECIDO E INSTALADO EM RAMAL DE DESCARGA OU RAMAL DE ESGOTO SANITÁRIO.</v>
      </c>
      <c r="E83" s="3" t="str">
        <f>Orçamento!E86</f>
        <v>M</v>
      </c>
      <c r="F83" s="276">
        <f>Orçamento!F86</f>
        <v>240</v>
      </c>
      <c r="G83" s="283"/>
      <c r="H83" s="283"/>
      <c r="I83" s="283"/>
      <c r="J83" s="284">
        <v>240</v>
      </c>
    </row>
    <row r="84" spans="2:10" ht="63.75" x14ac:dyDescent="0.25">
      <c r="B84" s="130" t="str">
        <f>Orçamento!B87</f>
        <v>8.14</v>
      </c>
      <c r="C84" s="2" t="str">
        <f>Orçamento!C87</f>
        <v>SINAPI/19        89362</v>
      </c>
      <c r="D84" s="2" t="str">
        <f>Orçamento!D87</f>
        <v>JOELHO 90 GRAUS, PVC, SOLDÁVEL, DN 25MM, INSTALADO EM RAMAL OU SUB-RAMAL DE ÁGUA - FORNECIMENTO E INSTALAÇÃO. AF_12/201</v>
      </c>
      <c r="E84" s="3" t="str">
        <f>Orçamento!E87</f>
        <v>UNID</v>
      </c>
      <c r="F84" s="276">
        <f>Orçamento!F87</f>
        <v>90</v>
      </c>
      <c r="G84" s="283"/>
      <c r="H84" s="283"/>
      <c r="I84" s="283"/>
      <c r="J84" s="284">
        <v>90</v>
      </c>
    </row>
    <row r="85" spans="2:10" ht="51" x14ac:dyDescent="0.25">
      <c r="B85" s="130" t="str">
        <f>Orçamento!B88</f>
        <v>8.15</v>
      </c>
      <c r="C85" s="2" t="str">
        <f>Orçamento!C88</f>
        <v>SINAPI/19        89395</v>
      </c>
      <c r="D85" s="2" t="str">
        <f>Orçamento!D88</f>
        <v>TE, PVC, SOLDÁVEL, DN 25MM, INSTALADO EM RAMAL OU SUB-RAMAL DE ÁGUA - FORNECIMENTO E INSTALAÇÃO. AF_12/2014</v>
      </c>
      <c r="E85" s="3" t="str">
        <f>Orçamento!E88</f>
        <v>UNID</v>
      </c>
      <c r="F85" s="276">
        <f>Orçamento!F88</f>
        <v>90</v>
      </c>
      <c r="G85" s="283"/>
      <c r="H85" s="283"/>
      <c r="I85" s="283"/>
      <c r="J85" s="284">
        <v>90</v>
      </c>
    </row>
    <row r="86" spans="2:10" ht="51" x14ac:dyDescent="0.25">
      <c r="B86" s="130" t="str">
        <f>Orçamento!B89</f>
        <v>8.16</v>
      </c>
      <c r="C86" s="2" t="str">
        <f>Orçamento!C89</f>
        <v>SINAPI/19   89352</v>
      </c>
      <c r="D86" s="2" t="str">
        <f>Orçamento!D89</f>
        <v>REGISTRO DE GAVETA BRUTO, LATÃO, ROSCÁVEL, 1/2", FORNECIDO E INSTALADO EM RAMAL DE ÁGUA. AF_12/2014</v>
      </c>
      <c r="E86" s="3" t="str">
        <f>Orçamento!E89</f>
        <v>UNID</v>
      </c>
      <c r="F86" s="276">
        <f>Orçamento!F89</f>
        <v>15</v>
      </c>
      <c r="G86" s="283"/>
      <c r="H86" s="283"/>
      <c r="I86" s="283"/>
      <c r="J86" s="284">
        <v>15</v>
      </c>
    </row>
    <row r="87" spans="2:10" ht="63.75" x14ac:dyDescent="0.25">
      <c r="B87" s="130" t="str">
        <f>Orçamento!B90</f>
        <v>8.17</v>
      </c>
      <c r="C87" s="2" t="str">
        <f>Orçamento!C90</f>
        <v xml:space="preserve">SINAPI/19   89403 </v>
      </c>
      <c r="D87" s="2" t="str">
        <f>Orçamento!D90</f>
        <v>TUBO, PVC, SOLDÁVEL, DN 32MM, INSTALADO EM RAMAL DE DISTRIBUIÇÃO DE ÁGUA - FORNECIMENTO E INSTALAÇÃO. AF_12/2014</v>
      </c>
      <c r="E87" s="3" t="str">
        <f>Orçamento!E90</f>
        <v>M</v>
      </c>
      <c r="F87" s="276">
        <f>Orçamento!F90</f>
        <v>30</v>
      </c>
      <c r="G87" s="283"/>
      <c r="H87" s="283"/>
      <c r="I87" s="283"/>
      <c r="J87" s="284">
        <v>30</v>
      </c>
    </row>
    <row r="88" spans="2:10" ht="76.5" x14ac:dyDescent="0.25">
      <c r="B88" s="130" t="str">
        <f>Orçamento!B91</f>
        <v>8.18</v>
      </c>
      <c r="C88" s="2" t="str">
        <f>Orçamento!C91</f>
        <v xml:space="preserve">EMLURB -18   19.05.040 </v>
      </c>
      <c r="D88" s="2" t="str">
        <f>Orçamento!D91</f>
        <v>FORNECIMENTO E ASSENTAMENTO DE TUBOS SOLDAVEIS DE PVC RIGIDO DIAM. 40 MM, INCLUSIVE CONEXOES E ABERTURA DE RASGOS EM ALVENARIA, PARA COLUNAS DE AGUA.</v>
      </c>
      <c r="E88" s="3" t="str">
        <f>Orçamento!E91</f>
        <v>M</v>
      </c>
      <c r="F88" s="276">
        <f>Orçamento!F91</f>
        <v>30</v>
      </c>
      <c r="G88" s="283"/>
      <c r="H88" s="283"/>
      <c r="I88" s="283"/>
      <c r="J88" s="284">
        <v>30</v>
      </c>
    </row>
    <row r="89" spans="2:10" ht="76.5" x14ac:dyDescent="0.25">
      <c r="B89" s="130" t="str">
        <f>Orçamento!B92</f>
        <v>8.19</v>
      </c>
      <c r="C89" s="2" t="str">
        <f>Orçamento!C92</f>
        <v>EMLURB -18 15.02.060</v>
      </c>
      <c r="D89" s="2" t="str">
        <f>Orçamento!D92</f>
        <v xml:space="preserve">FORNECIMENTO DE BALCAO EM GRANITO NATURAL POLIDO CINZA ANDORINHA, COM 2CM DE ESPESSURA,IN   CLUSIVE CORTE PARA DUAS CUBAS, TRANSPORTE, MONTAGEM E ASSENTAMENTO. </v>
      </c>
      <c r="E89" s="3" t="str">
        <f>Orçamento!E92</f>
        <v>M2</v>
      </c>
      <c r="F89" s="276">
        <f>Orçamento!F92</f>
        <v>2.7</v>
      </c>
      <c r="G89" s="283">
        <v>0.3</v>
      </c>
      <c r="H89" s="283">
        <v>9</v>
      </c>
      <c r="I89" s="283"/>
      <c r="J89" s="284">
        <f>G89*H89</f>
        <v>2.6999999999999997</v>
      </c>
    </row>
    <row r="90" spans="2:10" ht="76.5" x14ac:dyDescent="0.25">
      <c r="B90" s="130" t="str">
        <f>Orçamento!B93</f>
        <v>8.20</v>
      </c>
      <c r="C90" s="2" t="str">
        <f>Orçamento!C93</f>
        <v>EMLURB - 18 19.07.031</v>
      </c>
      <c r="D90" s="2" t="str">
        <f>Orçamento!D93</f>
        <v>FORNECIMENTO E ASSENTAMENTO DE CUBA DE EMBUTIR, OVAL, DIM 42X32,5CM, DE LOUCA BRANCA,CELITE OU SIMILAR, INCLUSIVE ACESSORIOS CORRESPONDENTES.</v>
      </c>
      <c r="E90" s="3" t="str">
        <f>Orçamento!E93</f>
        <v>CJ</v>
      </c>
      <c r="F90" s="276">
        <f>Orçamento!F93</f>
        <v>2</v>
      </c>
      <c r="G90" s="283"/>
      <c r="H90" s="283"/>
      <c r="I90" s="283"/>
      <c r="J90" s="284">
        <v>2</v>
      </c>
    </row>
    <row r="91" spans="2:10" ht="76.5" x14ac:dyDescent="0.25">
      <c r="B91" s="130" t="str">
        <f>Orçamento!B94</f>
        <v>8.21</v>
      </c>
      <c r="C91" s="2" t="str">
        <f>Orçamento!C94</f>
        <v>EMLURB - 18 19.07.100</v>
      </c>
      <c r="D91" s="2" t="str">
        <f>Orçamento!D94</f>
        <v>FORNECIMENTO E ASSENTAMENTO DE  CUBA  SIMPLES   DE ACO INOXIDAVEL, MEKAL OU SIMILAR, NAS  DI-   MENSOES 0.40 X 0,34 X 0,15 M, INCLUSIVE ACES-   SORIOS CORRESPONDENTES.</v>
      </c>
      <c r="E91" s="3" t="str">
        <f>Orçamento!E94</f>
        <v>CJ</v>
      </c>
      <c r="F91" s="276">
        <f>Orçamento!F94</f>
        <v>4</v>
      </c>
      <c r="G91" s="283"/>
      <c r="H91" s="283"/>
      <c r="I91" s="283"/>
      <c r="J91" s="284">
        <v>4</v>
      </c>
    </row>
    <row r="92" spans="2:10" ht="76.5" x14ac:dyDescent="0.25">
      <c r="B92" s="130" t="str">
        <f>Orçamento!B95</f>
        <v>8.22</v>
      </c>
      <c r="C92" s="2" t="str">
        <f>Orçamento!C95</f>
        <v>EMLURB -18   19.05.050</v>
      </c>
      <c r="D92" s="2" t="str">
        <f>Orçamento!D95</f>
        <v xml:space="preserve">FORNECIMENTO E ASSENTAMENTO DE TUBOS SOLDAVEIS DE PVC RIGIDO DIAM. 50 MM, INCLUSIVE CONEXOES E ABERTURA DE RASGOS EM ALVENARIA, PARA COLUNAS DE AGUA. </v>
      </c>
      <c r="E92" s="3" t="str">
        <f>Orçamento!E95</f>
        <v>M</v>
      </c>
      <c r="F92" s="276">
        <f>Orçamento!F95</f>
        <v>30</v>
      </c>
      <c r="G92" s="283"/>
      <c r="H92" s="283"/>
      <c r="I92" s="283"/>
      <c r="J92" s="284">
        <v>30</v>
      </c>
    </row>
    <row r="93" spans="2:10" ht="51" x14ac:dyDescent="0.25">
      <c r="B93" s="130" t="str">
        <f>Orçamento!B96</f>
        <v>8.23</v>
      </c>
      <c r="C93" s="2" t="str">
        <f>Orçamento!C96</f>
        <v>SINAPI/2019  86876</v>
      </c>
      <c r="D93" s="2" t="str">
        <f>Orçamento!D96</f>
        <v xml:space="preserve"> TANQUE DE MÁRMORE SINTÉTICO SUSPENSO, 22L OU EQUIVALENTE - FORNECIMENT O E INSTALAÇÃO. AF_12/2013 </v>
      </c>
      <c r="E93" s="3" t="str">
        <f>Orçamento!E96</f>
        <v>UNID</v>
      </c>
      <c r="F93" s="276">
        <f>Orçamento!F96</f>
        <v>2</v>
      </c>
      <c r="G93" s="283"/>
      <c r="H93" s="283"/>
      <c r="I93" s="283"/>
      <c r="J93" s="284">
        <v>2</v>
      </c>
    </row>
    <row r="94" spans="2:10" ht="51" x14ac:dyDescent="0.25">
      <c r="B94" s="130" t="str">
        <f>Orçamento!B97</f>
        <v>8.24</v>
      </c>
      <c r="C94" s="2" t="str">
        <f>Orçamento!C97</f>
        <v xml:space="preserve">EMLURB -18   19.07.147 </v>
      </c>
      <c r="D94" s="2" t="str">
        <f>Orçamento!D97</f>
        <v xml:space="preserve">FORNECIMENTO DE CAIXA D'AGUA ELEVADA DE PVC, COM TAMPA, CAPACIDADE PARA 2000 LITROS, INCLUSIVE COLOCACAO. </v>
      </c>
      <c r="E94" s="3" t="str">
        <f>Orçamento!E97</f>
        <v>UNID</v>
      </c>
      <c r="F94" s="276">
        <f>Orçamento!F97</f>
        <v>2</v>
      </c>
      <c r="G94" s="283"/>
      <c r="H94" s="283"/>
      <c r="I94" s="283"/>
      <c r="J94" s="284">
        <v>2</v>
      </c>
    </row>
    <row r="95" spans="2:10" ht="114.75" x14ac:dyDescent="0.25">
      <c r="B95" s="130" t="str">
        <f>Orçamento!B98</f>
        <v>8.25</v>
      </c>
      <c r="C95" s="2" t="str">
        <f>Orçamento!C98</f>
        <v>SINAPI/19   93396</v>
      </c>
      <c r="D95" s="2" t="str">
        <f>Orçamento!D98</f>
        <v xml:space="preserve"> BANCADA GRANITO CINZA POLIDO 0,50 X 0,60M, INCL. CUBA DE EMBUTIR OVAL  LOUÇA BRANCA 35 X 50CM, VÁLVULA METAL CROMADO, SIFÃO FLEXÍVEL PVC, ENG ATE 30CM FLEXÍVEL PLÁSTICO E TORNEIRA CROMADA DE MESA, PADRÃO POPULAR  - FORNEC. E INSTALAÇÃO. AF_12/2013</v>
      </c>
      <c r="E95" s="3" t="str">
        <f>Orçamento!E98</f>
        <v>UNID</v>
      </c>
      <c r="F95" s="276">
        <f>Orçamento!F98</f>
        <v>2</v>
      </c>
      <c r="G95" s="283"/>
      <c r="H95" s="283"/>
      <c r="I95" s="283"/>
      <c r="J95" s="284">
        <v>2</v>
      </c>
    </row>
    <row r="96" spans="2:10" ht="127.5" x14ac:dyDescent="0.25">
      <c r="B96" s="130" t="str">
        <f>Orçamento!B99</f>
        <v>8.26</v>
      </c>
      <c r="C96" s="2" t="str">
        <f>Orçamento!C99</f>
        <v>SINAPI/19  93441</v>
      </c>
      <c r="D96" s="2" t="str">
        <f>Orçamento!D99</f>
        <v xml:space="preserve"> BANCADA DE GRANITO CINZA POLIDO 150 X 60 CM, COM CUBA DE EMBUTIR DE AÇ O INOXIDÁVEL MÉDIA, VÁLVULA AMERICANA EM METAL CROMADO, SIFÃO FLEXÍVEL  EM PVC, ENGATE FLEXÍVEL 30 CM, TORNEIRA CROMADA LONGA DE PAREDE, 1/2 OU 3/4, PARA PIA DE COZINHA, PADRÃO POPULAR- FORNEC. E INSTAL. AF_12/2 013</v>
      </c>
      <c r="E96" s="3" t="str">
        <f>Orçamento!E99</f>
        <v>UNID</v>
      </c>
      <c r="F96" s="276">
        <f>Orçamento!F99</f>
        <v>3</v>
      </c>
      <c r="G96" s="283"/>
      <c r="H96" s="283"/>
      <c r="I96" s="283"/>
      <c r="J96" s="284">
        <v>3</v>
      </c>
    </row>
    <row r="97" spans="2:10" ht="102" x14ac:dyDescent="0.25">
      <c r="B97" s="130" t="str">
        <f>Orçamento!B100</f>
        <v>8.27</v>
      </c>
      <c r="C97" s="2" t="str">
        <f>Orçamento!C100</f>
        <v>SINAPI/19   86939</v>
      </c>
      <c r="D97" s="2" t="str">
        <f>Orçamento!D100</f>
        <v>LAVATÓRIO LOUÇA BRANCA COM COLUNA, *44 X 35,5* CM, PADRÃO POPULAR, INC LUSO SIFÃO FLEXÍVEL EM PVC, VÁLVULA E ENGATE FLEXÍVEL 30CM EM PLÁSTICO  E COM TORNEIRA CROMADA PADRÃO POPULAR - FORNECIMENTO E INSTALAÇÃO. AF _12/2013</v>
      </c>
      <c r="E97" s="3" t="str">
        <f>Orçamento!E100</f>
        <v>UNID</v>
      </c>
      <c r="F97" s="276">
        <f>Orçamento!F100</f>
        <v>5</v>
      </c>
      <c r="G97" s="283"/>
      <c r="H97" s="283"/>
      <c r="I97" s="283"/>
      <c r="J97" s="284">
        <v>5</v>
      </c>
    </row>
    <row r="98" spans="2:10" ht="114.75" x14ac:dyDescent="0.25">
      <c r="B98" s="130" t="str">
        <f>Orçamento!B101</f>
        <v>8.28</v>
      </c>
      <c r="C98" s="2" t="str">
        <f>Orçamento!C101</f>
        <v>SINAPI/2019  86942</v>
      </c>
      <c r="D98" s="2" t="str">
        <f>Orçamento!D101</f>
        <v xml:space="preserve"> LAVATÓRIO LOUÇA BRANCA SUSPENSO, 29,5 X 39CM OU EQUIVALENTE, PADRÃO POPULAR, INCLUSO SIFÃO TIPO GARRAFA EM PVC, VÁLVULA E ENGATE FLEXÍVEL 30  CM EM PLÁSTICO E TORNEIRA CROMADA DE MESA, PADRÃO POPULAR - FORNECIMEN TO E INSTALAÇÃO. AF_12/2013</v>
      </c>
      <c r="E98" s="3" t="str">
        <f>Orçamento!E101</f>
        <v>UNID</v>
      </c>
      <c r="F98" s="276">
        <f>Orçamento!F101</f>
        <v>1</v>
      </c>
      <c r="G98" s="283"/>
      <c r="H98" s="283"/>
      <c r="I98" s="283"/>
      <c r="J98" s="284">
        <v>1</v>
      </c>
    </row>
    <row r="99" spans="2:10" ht="38.25" x14ac:dyDescent="0.25">
      <c r="B99" s="130" t="str">
        <f>Orçamento!B102</f>
        <v>8.29</v>
      </c>
      <c r="C99" s="2" t="str">
        <f>Orçamento!C102</f>
        <v>SINAPI/2019  95545</v>
      </c>
      <c r="D99" s="2" t="str">
        <f>Orçamento!D102</f>
        <v>SABONETEIRA DE PAREDE EM METAL CROMADO, INCLUSO FIXAÇÃO. AF_10/2016</v>
      </c>
      <c r="E99" s="3" t="str">
        <f>Orçamento!E102</f>
        <v>UNID</v>
      </c>
      <c r="F99" s="276">
        <f>Orçamento!F102</f>
        <v>8</v>
      </c>
      <c r="G99" s="283"/>
      <c r="H99" s="283"/>
      <c r="I99" s="283"/>
      <c r="J99" s="284">
        <v>8</v>
      </c>
    </row>
    <row r="100" spans="2:10" ht="38.25" x14ac:dyDescent="0.25">
      <c r="B100" s="130" t="str">
        <f>Orçamento!B103</f>
        <v>8.30</v>
      </c>
      <c r="C100" s="2" t="str">
        <f>Orçamento!C103</f>
        <v>SINAPI/2019  95543</v>
      </c>
      <c r="D100" s="2" t="str">
        <f>Orçamento!D103</f>
        <v>PORTA TOALHA BANHO EM METAL CROMADO, TIPO BARRA, INCLUSO FIXAÇÃO. AF_10/2016</v>
      </c>
      <c r="E100" s="3" t="str">
        <f>Orçamento!E103</f>
        <v>UNID</v>
      </c>
      <c r="F100" s="276">
        <f>Orçamento!F103</f>
        <v>8</v>
      </c>
      <c r="G100" s="283"/>
      <c r="H100" s="283"/>
      <c r="I100" s="283"/>
      <c r="J100" s="284">
        <v>8</v>
      </c>
    </row>
    <row r="101" spans="2:10" ht="38.25" x14ac:dyDescent="0.25">
      <c r="B101" s="130" t="str">
        <f>Orçamento!B104</f>
        <v>8.31</v>
      </c>
      <c r="C101" s="2" t="str">
        <f>Orçamento!C104</f>
        <v>SINAPI/2019  95544</v>
      </c>
      <c r="D101" s="2" t="str">
        <f>Orçamento!D104</f>
        <v>PAPELEIRA DE PAREDE EM METAL CROMADO SEM TAMPA, INCLUSO FIXAÇÃO. AF_10/2016</v>
      </c>
      <c r="E101" s="3" t="str">
        <f>Orçamento!E104</f>
        <v>UNID</v>
      </c>
      <c r="F101" s="276">
        <f>Orçamento!F104</f>
        <v>8</v>
      </c>
      <c r="G101" s="283"/>
      <c r="H101" s="283"/>
      <c r="I101" s="283"/>
      <c r="J101" s="284">
        <v>8</v>
      </c>
    </row>
    <row r="102" spans="2:10" ht="63.75" x14ac:dyDescent="0.25">
      <c r="B102" s="130" t="str">
        <f>Orçamento!B105</f>
        <v>8.32</v>
      </c>
      <c r="C102" s="2" t="str">
        <f>Orçamento!C105</f>
        <v>SINAPI/19   89495</v>
      </c>
      <c r="D102" s="2" t="str">
        <f>Orçamento!D105</f>
        <v>RALO SIFONADO, PVC, DN 100 X 40 MM, JUNTA SOLDÁVEL, FORNECIDO E INSTALADO EM RAMAIS DE ENCAMINHAMENTO DE ÁGUA PLUVIAL.</v>
      </c>
      <c r="E102" s="3" t="str">
        <f>Orçamento!E105</f>
        <v>UNID</v>
      </c>
      <c r="F102" s="276">
        <f>Orçamento!F105</f>
        <v>10</v>
      </c>
      <c r="G102" s="283"/>
      <c r="H102" s="283"/>
      <c r="I102" s="283"/>
      <c r="J102" s="284">
        <v>10</v>
      </c>
    </row>
    <row r="103" spans="2:10" x14ac:dyDescent="0.25">
      <c r="B103" s="277" t="str">
        <f>Orçamento!B106</f>
        <v>9.0</v>
      </c>
      <c r="C103" s="162"/>
      <c r="D103" s="162" t="str">
        <f>Orçamento!D106</f>
        <v>INSTALAÇÕES ELÉTRICAS</v>
      </c>
      <c r="E103" s="278" t="str">
        <f>Orçamento!E106</f>
        <v/>
      </c>
      <c r="F103" s="279"/>
      <c r="G103" s="280"/>
      <c r="H103" s="280"/>
      <c r="I103" s="280"/>
      <c r="J103" s="281"/>
    </row>
    <row r="104" spans="2:10" ht="25.5" x14ac:dyDescent="0.25">
      <c r="B104" s="130" t="str">
        <f>Orçamento!B107</f>
        <v>9.1</v>
      </c>
      <c r="C104" s="2" t="str">
        <f>Orçamento!C107</f>
        <v>COMPOSIÇÃO   02</v>
      </c>
      <c r="D104" s="2" t="str">
        <f>Orçamento!D107</f>
        <v>REVISÃO DAS INSTALAÇÕES ELETRICAS.</v>
      </c>
      <c r="E104" s="3" t="str">
        <f>Orçamento!E107</f>
        <v>UNID</v>
      </c>
      <c r="F104" s="276">
        <f>Orçamento!F107</f>
        <v>2</v>
      </c>
      <c r="G104" s="285"/>
      <c r="H104" s="285"/>
      <c r="I104" s="285"/>
      <c r="J104" s="288">
        <v>2</v>
      </c>
    </row>
    <row r="105" spans="2:10" ht="51" x14ac:dyDescent="0.25">
      <c r="B105" s="130" t="str">
        <f>Orçamento!B108</f>
        <v>9.2</v>
      </c>
      <c r="C105" s="2" t="str">
        <f>Orçamento!C108</f>
        <v>COMPOSIÇÃO 04</v>
      </c>
      <c r="D105" s="2" t="str">
        <f>Orçamento!D108</f>
        <v>CAIXA DE PROTECAO PARA 1 MEDIDOR TRIFASICO, EM CHAPA DE ACO 20 USG (PADRAO DA CONCESSIONARIA LOCAL)</v>
      </c>
      <c r="E105" s="3" t="str">
        <f>Orçamento!E108</f>
        <v>UNID</v>
      </c>
      <c r="F105" s="276">
        <f>Orçamento!F108</f>
        <v>1</v>
      </c>
      <c r="G105" s="283"/>
      <c r="H105" s="283"/>
      <c r="I105" s="283"/>
      <c r="J105" s="284">
        <v>1</v>
      </c>
    </row>
    <row r="106" spans="2:10" ht="102" x14ac:dyDescent="0.25">
      <c r="B106" s="130" t="str">
        <f>Orçamento!B109</f>
        <v>9.3</v>
      </c>
      <c r="C106" s="2" t="str">
        <f>Orçamento!C109</f>
        <v>EMLURB - 18 18.09.030</v>
      </c>
      <c r="D106" s="2" t="str">
        <f>Orçamento!D109</f>
        <v xml:space="preserve">FORNECIMENTO E ASSENTAMENTO DE CAIXA PARA MEDICAO TRIFASICA E CAIXA PARA DISJUNTOR TRIFASICO DE POLICARBONATO E NORYL CINZA, INCLUSIVE BUCHAS PLASTICAS E PARAFUSOS PARA INSTALACAO DAS CAIXAS EM PAREDE (PADRAO CELPE) SEM DISJUNTOR. </v>
      </c>
      <c r="E106" s="3" t="str">
        <f>Orçamento!E109</f>
        <v>UNID</v>
      </c>
      <c r="F106" s="276">
        <f>Orçamento!F109</f>
        <v>1</v>
      </c>
      <c r="G106" s="283"/>
      <c r="H106" s="283"/>
      <c r="I106" s="283"/>
      <c r="J106" s="284">
        <v>1</v>
      </c>
    </row>
    <row r="107" spans="2:10" ht="38.25" x14ac:dyDescent="0.25">
      <c r="B107" s="130" t="str">
        <f>Orçamento!B110</f>
        <v>9.4</v>
      </c>
      <c r="C107" s="2" t="str">
        <f>Orçamento!C110</f>
        <v>SINAPI/19   96986</v>
      </c>
      <c r="D107" s="2" t="str">
        <f>Orçamento!D110</f>
        <v>HASTE DE ATERRAMENTO 3/4 PARA SPDA - FORNECIMENTO E INSTALAÇÃO. AF_12/2016</v>
      </c>
      <c r="E107" s="3" t="str">
        <f>Orçamento!E110</f>
        <v>UNID</v>
      </c>
      <c r="F107" s="276">
        <f>Orçamento!F110</f>
        <v>4</v>
      </c>
      <c r="G107" s="283"/>
      <c r="H107" s="283"/>
      <c r="I107" s="283"/>
      <c r="J107" s="284">
        <v>4</v>
      </c>
    </row>
    <row r="108" spans="2:10" ht="63.75" x14ac:dyDescent="0.25">
      <c r="B108" s="130" t="str">
        <f>Orçamento!B111</f>
        <v>9.5</v>
      </c>
      <c r="C108" s="2" t="str">
        <f>Orçamento!C111</f>
        <v>SINAPI/19   97887</v>
      </c>
      <c r="D108" s="2" t="str">
        <f>Orçamento!D111</f>
        <v>CAIXA ENTERRADA ELÉTRICA RETANGULAR, EM ALVENARIA COM TIJOLOS CERÂMICOS MACIÇOS, FUNDO COM BRITA, DIMENSÕES INTERNAS: 0,4X0,4X0,4 M. AF_05/2018</v>
      </c>
      <c r="E108" s="3" t="str">
        <f>Orçamento!E111</f>
        <v>UNID</v>
      </c>
      <c r="F108" s="276">
        <f>Orçamento!F111</f>
        <v>4</v>
      </c>
      <c r="G108" s="283"/>
      <c r="H108" s="283"/>
      <c r="I108" s="283"/>
      <c r="J108" s="284">
        <v>4</v>
      </c>
    </row>
    <row r="109" spans="2:10" ht="89.25" x14ac:dyDescent="0.25">
      <c r="B109" s="130" t="str">
        <f>Orçamento!B112</f>
        <v>9.6</v>
      </c>
      <c r="C109" s="2" t="str">
        <f>Orçamento!C112</f>
        <v xml:space="preserve">SINAPI/19   74131/006 </v>
      </c>
      <c r="D109" s="2" t="str">
        <f>Orçamento!D112</f>
        <v>QUADRO DE DISTRIBUICAO DE ENERGIA DE EMBUTIR, EM CHAPA METALICA, PARA 32 DISJUNTORES TERMOMAGNETICOS MONOPOLARES, COM BARRAMENTO TRIFASICO E NEUTRO, FORNECIMENTO E INSTALACAO</v>
      </c>
      <c r="E109" s="3" t="str">
        <f>Orçamento!E112</f>
        <v>UNID</v>
      </c>
      <c r="F109" s="276">
        <f>Orçamento!F112</f>
        <v>1</v>
      </c>
      <c r="G109" s="283"/>
      <c r="H109" s="283"/>
      <c r="I109" s="283"/>
      <c r="J109" s="284">
        <v>1</v>
      </c>
    </row>
    <row r="110" spans="2:10" ht="51" x14ac:dyDescent="0.25">
      <c r="B110" s="130" t="str">
        <f>Orçamento!B113</f>
        <v>9.7</v>
      </c>
      <c r="C110" s="2" t="str">
        <f>Orçamento!C113</f>
        <v>SINAPI/19   93655</v>
      </c>
      <c r="D110" s="2" t="str">
        <f>Orçamento!D113</f>
        <v>DISJUNTOR MONOPOLAR TIPO DIN, CORRENTE NOMINAL DE 20A - FORNECIMENTO E INSTALAÇÃO. AF_04/2016</v>
      </c>
      <c r="E110" s="3" t="str">
        <f>Orçamento!E113</f>
        <v>UNID</v>
      </c>
      <c r="F110" s="276">
        <f>Orçamento!F113</f>
        <v>25</v>
      </c>
      <c r="G110" s="283"/>
      <c r="H110" s="283"/>
      <c r="I110" s="283"/>
      <c r="J110" s="284">
        <v>25</v>
      </c>
    </row>
    <row r="111" spans="2:10" ht="51" x14ac:dyDescent="0.25">
      <c r="B111" s="130" t="str">
        <f>Orçamento!B114</f>
        <v>9.8</v>
      </c>
      <c r="C111" s="2" t="str">
        <f>Orçamento!C114</f>
        <v>SINAPI/19   93657</v>
      </c>
      <c r="D111" s="2" t="str">
        <f>Orçamento!D114</f>
        <v>DISJUNTOR MONOPOLAR TIPO DIN, CORRENTE NOMINAL DE 32A - FORNECIMENTO E INSTALAÇÃO. AF_04/2016</v>
      </c>
      <c r="E111" s="3" t="str">
        <f>Orçamento!E114</f>
        <v>UNID</v>
      </c>
      <c r="F111" s="276">
        <f>Orçamento!F114</f>
        <v>8</v>
      </c>
      <c r="G111" s="283"/>
      <c r="H111" s="283"/>
      <c r="I111" s="283"/>
      <c r="J111" s="284">
        <v>8</v>
      </c>
    </row>
    <row r="112" spans="2:10" ht="63.75" x14ac:dyDescent="0.25">
      <c r="B112" s="130" t="str">
        <f>Orçamento!B115</f>
        <v>9.9</v>
      </c>
      <c r="C112" s="2" t="str">
        <f>Orçamento!C115</f>
        <v>EMLURB - 18 18.20.030</v>
      </c>
      <c r="D112" s="2" t="str">
        <f>Orçamento!D115</f>
        <v xml:space="preserve">DISJUNTOR TRIPOLAR TERMOMAGNETICO ATE 50A, 380V, PIAL OU SIMILAR, INCLUSIVE INSTALACAO EM QUADRO DE DISTRIBUICAO. </v>
      </c>
      <c r="E112" s="3" t="str">
        <f>Orçamento!E115</f>
        <v>UNID</v>
      </c>
      <c r="F112" s="276">
        <f>Orçamento!F115</f>
        <v>1</v>
      </c>
      <c r="G112" s="283"/>
      <c r="H112" s="283"/>
      <c r="I112" s="283"/>
      <c r="J112" s="284">
        <v>1</v>
      </c>
    </row>
    <row r="113" spans="2:10" ht="51" x14ac:dyDescent="0.25">
      <c r="B113" s="130" t="str">
        <f>Orçamento!B116</f>
        <v>9.10</v>
      </c>
      <c r="C113" s="2" t="str">
        <f>Orçamento!C116</f>
        <v>SINAPI/19   91926</v>
      </c>
      <c r="D113" s="2" t="str">
        <f>Orçamento!D116</f>
        <v>CABO DE COBRE FLEXÍVEL ISOLADO, 2,5 MM², ANTI-CHAMA 450/750 V, PARA CIRCUITOS TERMINAIS - FORNECIMENTO E INSTALAÇÃO</v>
      </c>
      <c r="E113" s="3" t="str">
        <f>Orçamento!E116</f>
        <v>M</v>
      </c>
      <c r="F113" s="276">
        <f>Orçamento!F116</f>
        <v>800</v>
      </c>
      <c r="G113" s="283"/>
      <c r="H113" s="283"/>
      <c r="I113" s="283"/>
      <c r="J113" s="284">
        <v>800</v>
      </c>
    </row>
    <row r="114" spans="2:10" ht="51" x14ac:dyDescent="0.25">
      <c r="B114" s="130" t="str">
        <f>Orçamento!B117</f>
        <v>9.11</v>
      </c>
      <c r="C114" s="2" t="str">
        <f>Orçamento!C117</f>
        <v>SINAPI/19   91928</v>
      </c>
      <c r="D114" s="2" t="str">
        <f>Orçamento!D117</f>
        <v>CABO DE COBRE FLEXÍVEL ISOLADO, 4 MM², ANTI-CHAMA 450/750 V, PARA CIRCUITOS TERMINAIS - FORNECIMENTO E INSTALAÇÃO.</v>
      </c>
      <c r="E114" s="3" t="str">
        <f>Orçamento!E117</f>
        <v>M</v>
      </c>
      <c r="F114" s="276">
        <f>Orçamento!F117</f>
        <v>700</v>
      </c>
      <c r="G114" s="283"/>
      <c r="H114" s="283"/>
      <c r="I114" s="283"/>
      <c r="J114" s="284">
        <v>700</v>
      </c>
    </row>
    <row r="115" spans="2:10" ht="63.75" x14ac:dyDescent="0.25">
      <c r="B115" s="130" t="str">
        <f>Orçamento!B118</f>
        <v>9.12</v>
      </c>
      <c r="C115" s="2" t="str">
        <f>Orçamento!C118</f>
        <v>SINAPI/19   91930</v>
      </c>
      <c r="D115" s="2" t="str">
        <f>Orçamento!D118</f>
        <v>CABO DE COBRE FLEXÍVEL ISOLADO, 6 MM², ANTI-CHAMA 450/750 V, PARA CIRCUITOS TERMINAIS - FORNECIMENTO E INSTALAÇÃO. AF_12/201</v>
      </c>
      <c r="E115" s="3" t="str">
        <f>Orçamento!E118</f>
        <v>M</v>
      </c>
      <c r="F115" s="276">
        <f>Orçamento!F118</f>
        <v>500</v>
      </c>
      <c r="G115" s="283"/>
      <c r="H115" s="283"/>
      <c r="I115" s="283"/>
      <c r="J115" s="284">
        <v>500</v>
      </c>
    </row>
    <row r="116" spans="2:10" ht="63.75" x14ac:dyDescent="0.25">
      <c r="B116" s="130" t="str">
        <f>Orçamento!B119</f>
        <v>9.13</v>
      </c>
      <c r="C116" s="2" t="str">
        <f>Orçamento!C119</f>
        <v>SINAPI/19   91932</v>
      </c>
      <c r="D116" s="2" t="str">
        <f>Orçamento!D119</f>
        <v>CABO DE COBRE FLEXÍVEL ISOLADO, 10 MM², ANTI-CHAMA 450/750 V, PARA CIR M CR 11,13
CUITOS TERMINAIS - FORNECIMENTO E INSTALAÇÃO. AF_12/2015</v>
      </c>
      <c r="E116" s="3" t="str">
        <f>Orçamento!E119</f>
        <v>M</v>
      </c>
      <c r="F116" s="276">
        <f>Orçamento!F119</f>
        <v>200</v>
      </c>
      <c r="G116" s="283"/>
      <c r="H116" s="283"/>
      <c r="I116" s="283"/>
      <c r="J116" s="284">
        <v>200</v>
      </c>
    </row>
    <row r="117" spans="2:10" ht="63.75" x14ac:dyDescent="0.25">
      <c r="B117" s="130" t="str">
        <f>Orçamento!B120</f>
        <v>9.14</v>
      </c>
      <c r="C117" s="2" t="str">
        <f>Orçamento!C120</f>
        <v>SINAPI/19   93143</v>
      </c>
      <c r="D117" s="2" t="str">
        <f>Orçamento!D120</f>
        <v>PONTO DE TOMADA RESIDENCIAL INCLUINDO TOMADA 20A/250V, CAIXA ELÉTRICA, ELETRODUTO, CABO, RASGO, QUEBRA E CHUMBAMENTO. AF_01/2016</v>
      </c>
      <c r="E117" s="3" t="str">
        <f>Orçamento!E120</f>
        <v>UNID</v>
      </c>
      <c r="F117" s="276">
        <f>Orçamento!F120</f>
        <v>15</v>
      </c>
      <c r="G117" s="283"/>
      <c r="H117" s="283"/>
      <c r="I117" s="283"/>
      <c r="J117" s="284">
        <v>15</v>
      </c>
    </row>
    <row r="118" spans="2:10" ht="76.5" x14ac:dyDescent="0.25">
      <c r="B118" s="130" t="str">
        <f>Orçamento!B121</f>
        <v>9.15</v>
      </c>
      <c r="C118" s="2" t="str">
        <f>Orçamento!C121</f>
        <v>COMPOSIÇÃO 05</v>
      </c>
      <c r="D118" s="2" t="str">
        <f>Orçamento!D121</f>
        <v>PONTO DE TOMADA ALTA RESIDENCIAL INCLUINDO TOMADA 20A/250V, CAIXA ELÉTRICA, ELETRODUTO, CABO, RASGO, QUEBRA E CHUMBAMENTO. AF_01/2016</v>
      </c>
      <c r="E118" s="3" t="str">
        <f>Orçamento!E121</f>
        <v>UNID</v>
      </c>
      <c r="F118" s="276">
        <f>Orçamento!F121</f>
        <v>20</v>
      </c>
      <c r="G118" s="283"/>
      <c r="H118" s="283"/>
      <c r="I118" s="283"/>
      <c r="J118" s="284">
        <v>20</v>
      </c>
    </row>
    <row r="119" spans="2:10" ht="76.5" x14ac:dyDescent="0.25">
      <c r="B119" s="130" t="str">
        <f>Orçamento!B122</f>
        <v>9.16</v>
      </c>
      <c r="C119" s="2" t="str">
        <f>Orçamento!C122</f>
        <v>COMPOSIÇÃO 06</v>
      </c>
      <c r="D119" s="2" t="str">
        <f>Orçamento!D122</f>
        <v>PONTO DE TOMADA BAIXA RESIDENCIAL INCLUINDO TOMADA 20A/250V, CAIXA ELÉTRICA, ELETRODUTO, CABO, RASGO, QUEBRA E CHUMBAMENTO. AF_01/2016</v>
      </c>
      <c r="E119" s="3" t="str">
        <f>Orçamento!E122</f>
        <v>UNID</v>
      </c>
      <c r="F119" s="276">
        <f>Orçamento!F122</f>
        <v>37</v>
      </c>
      <c r="G119" s="283"/>
      <c r="H119" s="283"/>
      <c r="I119" s="283"/>
      <c r="J119" s="284">
        <v>37</v>
      </c>
    </row>
    <row r="120" spans="2:10" ht="76.5" x14ac:dyDescent="0.25">
      <c r="B120" s="130" t="str">
        <f>Orçamento!B123</f>
        <v>9.17</v>
      </c>
      <c r="C120" s="2" t="str">
        <f>Orçamento!C123</f>
        <v>SINAPI/19   93128</v>
      </c>
      <c r="D120" s="2" t="str">
        <f>Orçamento!D123</f>
        <v>PONTO DE ILUMINAÇÃO RESIDENCIAL INCLUINDO INTERRUPTOR SIMPLES, CAIXA ELÉTRICA, ELETRODUTO, CABO, RASGO, QUEBRA E CHUMBAMENTO (EXCLUINDO LUMINÁRIA E LÂMPADA). AF_01/2016</v>
      </c>
      <c r="E120" s="3" t="str">
        <f>Orçamento!E123</f>
        <v>UNID</v>
      </c>
      <c r="F120" s="276">
        <f>Orçamento!F123</f>
        <v>20</v>
      </c>
      <c r="G120" s="283"/>
      <c r="H120" s="283"/>
      <c r="I120" s="283"/>
      <c r="J120" s="284">
        <v>20</v>
      </c>
    </row>
    <row r="121" spans="2:10" ht="89.25" x14ac:dyDescent="0.25">
      <c r="B121" s="130" t="str">
        <f>Orçamento!B124</f>
        <v>9.18</v>
      </c>
      <c r="C121" s="2" t="str">
        <f>Orçamento!C124</f>
        <v>SINAPI/19   93137</v>
      </c>
      <c r="D121" s="2" t="str">
        <f>Orçamento!D124</f>
        <v>PONTO DE ILUMINAÇÃO RESIDENCIAL INCLUINDO INTERRUPTOR SIMPLES (2 MÓDULOS), CAIXA ELÉTRICA, ELETRODUTO, CABO, RASGO, QUEBRA E CHUMBAMENTO (EXCLUINDO LUMINÁRIA E LÂMPADA). AF_01/2016</v>
      </c>
      <c r="E121" s="3" t="str">
        <f>Orçamento!E124</f>
        <v>UNID</v>
      </c>
      <c r="F121" s="276">
        <f>Orçamento!F124</f>
        <v>55</v>
      </c>
      <c r="G121" s="283"/>
      <c r="H121" s="283"/>
      <c r="I121" s="283"/>
      <c r="J121" s="284">
        <v>55</v>
      </c>
    </row>
    <row r="122" spans="2:10" ht="76.5" x14ac:dyDescent="0.25">
      <c r="B122" s="130" t="str">
        <f>Orçamento!B125</f>
        <v>9.19</v>
      </c>
      <c r="C122" s="2" t="str">
        <f>Orçamento!C125</f>
        <v xml:space="preserve">SINAPI/19   93138 </v>
      </c>
      <c r="D122" s="2" t="str">
        <f>Orçamento!D125</f>
        <v>PONTO DE ILUMINAÇÃO RESIDENCIAL INCLUINDO INTERRUPTOR PARALELO, CAIXA ELÉTRICA, ELETRODUTO, CABO, RASGO, QUEBRA E CHUMBAMENTO (EXCLUINDO LUMINÁRIA E LÂMPADA). AF_01/201</v>
      </c>
      <c r="E122" s="3" t="str">
        <f>Orçamento!E125</f>
        <v>UNID</v>
      </c>
      <c r="F122" s="276">
        <f>Orçamento!F125</f>
        <v>10</v>
      </c>
      <c r="G122" s="283"/>
      <c r="H122" s="283"/>
      <c r="I122" s="283"/>
      <c r="J122" s="284">
        <v>10</v>
      </c>
    </row>
    <row r="123" spans="2:10" ht="51" x14ac:dyDescent="0.25">
      <c r="B123" s="130" t="str">
        <f>Orçamento!B126</f>
        <v>9.20</v>
      </c>
      <c r="C123" s="2" t="str">
        <f>Orçamento!C126</f>
        <v>SINAPI/19   97600</v>
      </c>
      <c r="D123" s="2" t="str">
        <f>Orçamento!D126</f>
        <v>REFLETOR EM ALUMÍNIO COM SUPORTE E ALÇA, LÂMPADA 125 W - FORNECIMENTO E INSTALAÇÃO. AF_11/2017</v>
      </c>
      <c r="E123" s="3" t="str">
        <f>Orçamento!E126</f>
        <v>UNID</v>
      </c>
      <c r="F123" s="276">
        <f>Orçamento!F126</f>
        <v>6</v>
      </c>
      <c r="G123" s="283"/>
      <c r="H123" s="283"/>
      <c r="I123" s="283"/>
      <c r="J123" s="284">
        <v>6</v>
      </c>
    </row>
    <row r="124" spans="2:10" ht="38.25" x14ac:dyDescent="0.25">
      <c r="B124" s="130" t="str">
        <f>Orçamento!B127</f>
        <v>9.21</v>
      </c>
      <c r="C124" s="2" t="str">
        <f>Orçamento!C127</f>
        <v xml:space="preserve">SINAPI/19    93009 </v>
      </c>
      <c r="D124" s="2" t="str">
        <f>Orçamento!D127</f>
        <v>ELETRODUTO RÍGIDO ROSCÁVEL, PVC, DN 60 MM (2") - FORNECIMENTO E INSTALAÇÃO. AF_12/2015</v>
      </c>
      <c r="E124" s="3" t="str">
        <f>Orçamento!E127</f>
        <v>M</v>
      </c>
      <c r="F124" s="276">
        <f>Orçamento!F127</f>
        <v>600</v>
      </c>
      <c r="G124" s="283"/>
      <c r="H124" s="283"/>
      <c r="I124" s="283"/>
      <c r="J124" s="284">
        <v>600</v>
      </c>
    </row>
    <row r="125" spans="2:10" ht="51" x14ac:dyDescent="0.25">
      <c r="B125" s="130" t="str">
        <f>Orçamento!B128</f>
        <v>9.22</v>
      </c>
      <c r="C125" s="2" t="str">
        <f>Orçamento!C128</f>
        <v xml:space="preserve">SINAPI/19    93020 </v>
      </c>
      <c r="D125" s="2" t="str">
        <f>Orçamento!D128</f>
        <v>CURVA 90 GRAUS PARA ELETRODUTO, PVC, ROSCÁVEL, DN 60 MM (2") - FORNECIMENTO E INSTALAÇÃO. AF_12/2015</v>
      </c>
      <c r="E125" s="3" t="str">
        <f>Orçamento!E128</f>
        <v>UNID</v>
      </c>
      <c r="F125" s="276">
        <f>Orçamento!F128</f>
        <v>70</v>
      </c>
      <c r="G125" s="283"/>
      <c r="H125" s="283"/>
      <c r="I125" s="283"/>
      <c r="J125" s="284">
        <v>70</v>
      </c>
    </row>
    <row r="126" spans="2:10" ht="51" x14ac:dyDescent="0.25">
      <c r="B126" s="130" t="str">
        <f>Orçamento!B129</f>
        <v>9.23</v>
      </c>
      <c r="C126" s="2" t="str">
        <f>Orçamento!C129</f>
        <v>SINAPI/19    93014</v>
      </c>
      <c r="D126" s="2" t="str">
        <f>Orçamento!D129</f>
        <v>LUVA PARA ELETRODUTO, PVC, ROSCÁVEL, DN 60 MM (2") - FORNECIMENTO E INSTALAÇÃO. AF_12/2015</v>
      </c>
      <c r="E126" s="3" t="str">
        <f>Orçamento!E129</f>
        <v>UNID</v>
      </c>
      <c r="F126" s="276">
        <f>Orçamento!F129</f>
        <v>70</v>
      </c>
      <c r="G126" s="283"/>
      <c r="H126" s="283"/>
      <c r="I126" s="283"/>
      <c r="J126" s="284">
        <v>70</v>
      </c>
    </row>
    <row r="127" spans="2:10" ht="51" x14ac:dyDescent="0.25">
      <c r="B127" s="130" t="str">
        <f>Orçamento!B130</f>
        <v>9.24</v>
      </c>
      <c r="C127" s="2" t="str">
        <f>Orçamento!C130</f>
        <v>SINAPI/19    97668</v>
      </c>
      <c r="D127" s="2" t="str">
        <f>Orçamento!D130</f>
        <v>ELETRODUTO FLEXÍVEL CORRUGADO, PEAD, DN 63 (2") - FORNECIMENTO E INSTALAÇÃO. AF_04/2016</v>
      </c>
      <c r="E127" s="3" t="str">
        <f>Orçamento!E130</f>
        <v>M</v>
      </c>
      <c r="F127" s="276">
        <f>Orçamento!F130</f>
        <v>1100</v>
      </c>
      <c r="G127" s="283"/>
      <c r="H127" s="283"/>
      <c r="I127" s="283"/>
      <c r="J127" s="284">
        <v>1100</v>
      </c>
    </row>
    <row r="128" spans="2:10" ht="51" x14ac:dyDescent="0.25">
      <c r="B128" s="130" t="str">
        <f>Orçamento!B131</f>
        <v>9.25</v>
      </c>
      <c r="C128" s="2" t="str">
        <f>Orçamento!C131</f>
        <v>SINAPI/19   97592</v>
      </c>
      <c r="D128" s="2" t="str">
        <f>Orçamento!D131</f>
        <v>LUMINÁRIA TIPO PLAFON, DE SOBREPOR, COM 1 LÂMPADA LED - FORNECIMENTO E INSTALAÇÃO. AF_11/201</v>
      </c>
      <c r="E128" s="3" t="str">
        <f>Orçamento!E131</f>
        <v>UNID</v>
      </c>
      <c r="F128" s="276">
        <f>Orçamento!F131</f>
        <v>85</v>
      </c>
      <c r="G128" s="283">
        <v>0.3</v>
      </c>
      <c r="H128" s="283">
        <v>9</v>
      </c>
      <c r="I128" s="283"/>
      <c r="J128" s="284">
        <f>G128*H128</f>
        <v>2.6999999999999997</v>
      </c>
    </row>
    <row r="129" spans="2:10" x14ac:dyDescent="0.25">
      <c r="B129" s="295" t="str">
        <f>Orçamento!B132</f>
        <v>10.0</v>
      </c>
      <c r="C129" s="140"/>
      <c r="D129" s="140" t="str">
        <f>Orçamento!D132</f>
        <v>SERVIÇOS FINAIS</v>
      </c>
      <c r="E129" s="296" t="str">
        <f>Orçamento!E132</f>
        <v/>
      </c>
      <c r="F129" s="297"/>
      <c r="G129" s="298"/>
      <c r="H129" s="298"/>
      <c r="I129" s="298"/>
      <c r="J129" s="299"/>
    </row>
    <row r="130" spans="2:10" ht="38.25" x14ac:dyDescent="0.25">
      <c r="B130" s="130" t="str">
        <f>Orçamento!B133</f>
        <v>10.1</v>
      </c>
      <c r="C130" s="2" t="str">
        <f>Orçamento!C133</f>
        <v>SEINFRA 026.1 - 
C1628</v>
      </c>
      <c r="D130" s="2" t="str">
        <f>Orçamento!D133</f>
        <v>LIMPEZA GERAL</v>
      </c>
      <c r="E130" s="3" t="str">
        <f>Orçamento!E133</f>
        <v>M2</v>
      </c>
      <c r="F130" s="276">
        <f>Orçamento!F133</f>
        <v>401.1</v>
      </c>
      <c r="G130" s="283">
        <v>34.020000000000003</v>
      </c>
      <c r="H130" s="283">
        <v>11.79</v>
      </c>
      <c r="I130" s="283"/>
      <c r="J130" s="284">
        <f t="shared" ref="J130:J131" si="15">G130*H130</f>
        <v>401.0958</v>
      </c>
    </row>
    <row r="131" spans="2:10" ht="26.25" thickBot="1" x14ac:dyDescent="0.3">
      <c r="B131" s="291" t="str">
        <f>Orçamento!B134</f>
        <v>10.2</v>
      </c>
      <c r="C131" s="292" t="str">
        <f>Orçamento!C134</f>
        <v>COMPOSIÇÃO 07</v>
      </c>
      <c r="D131" s="292" t="str">
        <f>Orçamento!D134</f>
        <v>AS BUILT</v>
      </c>
      <c r="E131" s="293" t="str">
        <f>Orçamento!E134</f>
        <v>M2</v>
      </c>
      <c r="F131" s="294">
        <f>Orçamento!F134</f>
        <v>401.1</v>
      </c>
      <c r="G131" s="286">
        <v>34.020000000000003</v>
      </c>
      <c r="H131" s="286">
        <v>11.79</v>
      </c>
      <c r="I131" s="286"/>
      <c r="J131" s="287">
        <f t="shared" si="15"/>
        <v>401.0958</v>
      </c>
    </row>
  </sheetData>
  <mergeCells count="8">
    <mergeCell ref="B13:J13"/>
    <mergeCell ref="B8:J8"/>
    <mergeCell ref="D2:J2"/>
    <mergeCell ref="D3:J3"/>
    <mergeCell ref="D4:J4"/>
    <mergeCell ref="D5:J5"/>
    <mergeCell ref="D6:J6"/>
    <mergeCell ref="D7:J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Orçamento</vt:lpstr>
      <vt:lpstr>Composição</vt:lpstr>
      <vt:lpstr>Cronograma</vt:lpstr>
      <vt:lpstr>BDI</vt:lpstr>
      <vt:lpstr>Memoria de calculo</vt:lpstr>
      <vt:lpstr>Composição!Area_de_impressao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2019-11-07T18:02:07Z</dcterms:modified>
</cp:coreProperties>
</file>