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VIMENTAÇÕES\Pavimetações - COCOTA\"/>
    </mc:Choice>
  </mc:AlternateContent>
  <bookViews>
    <workbookView xWindow="0" yWindow="0" windowWidth="28800" windowHeight="12435" tabRatio="924"/>
  </bookViews>
  <sheets>
    <sheet name="Orçamento" sheetId="1" r:id="rId1"/>
    <sheet name="M. Calculo " sheetId="12" r:id="rId2"/>
    <sheet name="CRONOGRAMA" sheetId="13" r:id="rId3"/>
    <sheet name="BDI DESONERADO" sheetId="14" r:id="rId4"/>
    <sheet name="COMPOSIÇÃO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R" localSheetId="3">[1]RESUMO!#REF!</definedName>
    <definedName name="\R" localSheetId="2">[1]RESUMO!#REF!</definedName>
    <definedName name="\R" localSheetId="1">[1]RESUMO!#REF!</definedName>
    <definedName name="\R">[1]RESUMO!#REF!</definedName>
    <definedName name="_xlnm._FilterDatabase" localSheetId="0" hidden="1">Orçamento!$A$4:$I$43</definedName>
    <definedName name="ACESS">'[2]TABELA 2011'!$A$1:$E$20</definedName>
    <definedName name="_xlnm.Print_Area" localSheetId="3">'BDI DESONERADO'!$A$1:$C$36</definedName>
    <definedName name="_xlnm.Print_Area" localSheetId="4">COMPOSIÇÃO!$A$1:$G$12</definedName>
    <definedName name="_xlnm.Print_Area" localSheetId="2">CRONOGRAMA!$A$1:$G$34</definedName>
    <definedName name="_xlnm.Print_Area" localSheetId="1">'M. Calculo '!$A$1:$R$117</definedName>
    <definedName name="_xlnm.Print_Area" localSheetId="0">Orçamento!$A$1:$I$43</definedName>
    <definedName name="_xlnm.Print_Area">#REF!</definedName>
    <definedName name="asfalsto" localSheetId="3">#REF!</definedName>
    <definedName name="asfalsto" localSheetId="2">#REF!</definedName>
    <definedName name="asfalsto" localSheetId="1">#REF!</definedName>
    <definedName name="asfalsto">#REF!</definedName>
    <definedName name="Elétrico" localSheetId="3">#REF!</definedName>
    <definedName name="Elétrico" localSheetId="2">#REF!</definedName>
    <definedName name="Elétrico" localSheetId="1">#REF!</definedName>
    <definedName name="Elétrico">#REF!</definedName>
    <definedName name="Equip" localSheetId="3">#REF!</definedName>
    <definedName name="Equip" localSheetId="2">#REF!</definedName>
    <definedName name="Equip" localSheetId="1">#REF!</definedName>
    <definedName name="Equip">#REF!</definedName>
    <definedName name="Equipamentos">[3]Insumos!$A$22:$D$40</definedName>
    <definedName name="fasegrhs" localSheetId="3">#REF!</definedName>
    <definedName name="fasegrhs" localSheetId="2">#REF!</definedName>
    <definedName name="fasegrhs" localSheetId="1">#REF!</definedName>
    <definedName name="fasegrhs">#REF!</definedName>
    <definedName name="Ferro" localSheetId="3">#REF!</definedName>
    <definedName name="Ferro" localSheetId="2">#REF!</definedName>
    <definedName name="Ferro" localSheetId="1">#REF!</definedName>
    <definedName name="Ferro">#REF!</definedName>
    <definedName name="MAIA">[2]MC!$A$9:$I$126</definedName>
    <definedName name="MaodeObra">[3]Insumos!$A$2:$E$14</definedName>
    <definedName name="mcalculop" localSheetId="3">#REF!</definedName>
    <definedName name="mcalculop" localSheetId="1">#REF!</definedName>
    <definedName name="mcalculop">#REF!</definedName>
    <definedName name="Medidor" localSheetId="3">#REF!</definedName>
    <definedName name="Medidor" localSheetId="2">#REF!</definedName>
    <definedName name="Medidor" localSheetId="1">#REF!</definedName>
    <definedName name="Medidor">#REF!</definedName>
    <definedName name="PassaExtenso" localSheetId="1">[4]!PassaExtenso</definedName>
    <definedName name="PassaExtenso">[4]!PassaExtenso</definedName>
    <definedName name="Serviços">'[3]SERVIÇOS BÁSICOS'!$A$5:$C$30</definedName>
    <definedName name="SQD" localSheetId="3">#REF!</definedName>
    <definedName name="SQD" localSheetId="1">#REF!</definedName>
    <definedName name="SQD">#REF!</definedName>
    <definedName name="SSSSSSSSSSSSSSSSSSSSSSSSSSSSSSSSSSSSSSSSSSSSS" localSheetId="1">[4]!PassaExtenso</definedName>
    <definedName name="SSSSSSSSSSSSSSSSSSSSSSSSSSSSSSSSSSSSSSSSSSSSS">[4]!PassaExtenso</definedName>
    <definedName name="tabcompesa">[5]tabcompesa!$C$11:$M$891</definedName>
    <definedName name="TABELA">'[6]PLANILHA FONTE'!$B$2:$G$290</definedName>
    <definedName name="tabelacompesa" localSheetId="3">#REF!</definedName>
    <definedName name="tabelacompesa" localSheetId="2">#REF!</definedName>
    <definedName name="tabelacompesa" localSheetId="1">#REF!</definedName>
    <definedName name="tabelacompesa">#REF!</definedName>
    <definedName name="tabeladnocs" localSheetId="3">#REF!</definedName>
    <definedName name="tabeladnocs" localSheetId="2">#REF!</definedName>
    <definedName name="tabeladnocs" localSheetId="1">#REF!</definedName>
    <definedName name="tabeladnocs">#REF!</definedName>
    <definedName name="TABPRECO">'[7]TABELA COMPESA'!$C$11:$M$892</definedName>
    <definedName name="_xlnm.Print_Titles" localSheetId="3">#REF!</definedName>
    <definedName name="_xlnm.Print_Titles" localSheetId="1">'M. Calculo '!$1:$6</definedName>
    <definedName name="_xlnm.Print_Titles" localSheetId="0">Orçamento!$5:$5</definedName>
    <definedName name="_xlnm.Print_Titles">#REF!</definedName>
    <definedName name="Veículo">[3]Insumos!$A$16:$D$20</definedName>
    <definedName name="WQSADEWFGARTYS56YUS56IU6YJUZTGH\RFGE" localSheetId="3">#REF!</definedName>
    <definedName name="WQSADEWFGARTYS56YUS56IU6YJUZTGH\RFGE" localSheetId="1">#REF!</definedName>
    <definedName name="WQSADEWFGARTYS56YUS56IU6YJUZTGH\RF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2" l="1"/>
  <c r="Q115" i="12"/>
  <c r="Q112" i="12"/>
  <c r="Q109" i="12"/>
  <c r="Q100" i="12"/>
  <c r="Q91" i="12"/>
  <c r="Q88" i="12"/>
  <c r="Q85" i="12"/>
  <c r="Q76" i="12"/>
  <c r="Q61" i="12"/>
  <c r="Q43" i="12"/>
  <c r="I103" i="12" l="1"/>
  <c r="I106" i="12" s="1"/>
  <c r="I109" i="12" s="1"/>
  <c r="I112" i="12" s="1"/>
  <c r="I115" i="12" s="1"/>
  <c r="G103" i="12"/>
  <c r="G106" i="12" s="1"/>
  <c r="G109" i="12" s="1"/>
  <c r="G112" i="12" s="1"/>
  <c r="G115" i="12" s="1"/>
  <c r="E103" i="12"/>
  <c r="E106" i="12" s="1"/>
  <c r="E109" i="12" s="1"/>
  <c r="E112" i="12" s="1"/>
  <c r="E115" i="12" s="1"/>
  <c r="C103" i="12"/>
  <c r="C106" i="12" s="1"/>
  <c r="C109" i="12" s="1"/>
  <c r="C112" i="12" s="1"/>
  <c r="C115" i="12" s="1"/>
  <c r="I79" i="12"/>
  <c r="I82" i="12" s="1"/>
  <c r="I85" i="12" s="1"/>
  <c r="I88" i="12" s="1"/>
  <c r="I91" i="12" s="1"/>
  <c r="G79" i="12"/>
  <c r="G82" i="12" s="1"/>
  <c r="G85" i="12" s="1"/>
  <c r="G88" i="12" s="1"/>
  <c r="G91" i="12" s="1"/>
  <c r="E79" i="12"/>
  <c r="E82" i="12" s="1"/>
  <c r="E85" i="12" s="1"/>
  <c r="E88" i="12" s="1"/>
  <c r="E91" i="12" s="1"/>
  <c r="C79" i="12"/>
  <c r="C82" i="12" s="1"/>
  <c r="C85" i="12" s="1"/>
  <c r="C88" i="12" s="1"/>
  <c r="C91" i="12" s="1"/>
  <c r="I55" i="12"/>
  <c r="I58" i="12" s="1"/>
  <c r="I61" i="12" s="1"/>
  <c r="I64" i="12" s="1"/>
  <c r="I67" i="12" s="1"/>
  <c r="G55" i="12"/>
  <c r="G58" i="12" s="1"/>
  <c r="G61" i="12" s="1"/>
  <c r="G64" i="12" s="1"/>
  <c r="G67" i="12" s="1"/>
  <c r="E55" i="12"/>
  <c r="E58" i="12" s="1"/>
  <c r="E61" i="12" s="1"/>
  <c r="E64" i="12" s="1"/>
  <c r="E67" i="12" s="1"/>
  <c r="C55" i="12"/>
  <c r="C58" i="12" s="1"/>
  <c r="C61" i="12" s="1"/>
  <c r="C64" i="12" s="1"/>
  <c r="C67" i="12" s="1"/>
  <c r="I31" i="12"/>
  <c r="I34" i="12" s="1"/>
  <c r="I37" i="12" s="1"/>
  <c r="I40" i="12" s="1"/>
  <c r="I43" i="12" s="1"/>
  <c r="G31" i="12"/>
  <c r="G34" i="12" s="1"/>
  <c r="G37" i="12" s="1"/>
  <c r="G40" i="12" s="1"/>
  <c r="G43" i="12" s="1"/>
  <c r="E31" i="12"/>
  <c r="E34" i="12" s="1"/>
  <c r="E37" i="12" s="1"/>
  <c r="E40" i="12" s="1"/>
  <c r="E43" i="12" s="1"/>
  <c r="C31" i="12"/>
  <c r="C34" i="12" s="1"/>
  <c r="C37" i="12" s="1"/>
  <c r="C40" i="12" s="1"/>
  <c r="C43" i="12" s="1"/>
  <c r="B35" i="1" l="1"/>
  <c r="B27" i="1"/>
  <c r="K91" i="12"/>
  <c r="K88" i="12"/>
  <c r="K85" i="12"/>
  <c r="K82" i="12"/>
  <c r="K79" i="12"/>
  <c r="B19" i="1"/>
  <c r="K43" i="12"/>
  <c r="K40" i="12"/>
  <c r="K37" i="12"/>
  <c r="K34" i="12"/>
  <c r="K31" i="12"/>
  <c r="K28" i="12"/>
  <c r="B11" i="1"/>
  <c r="B28" i="13" l="1"/>
  <c r="B25" i="13"/>
  <c r="K115" i="12" l="1"/>
  <c r="Q114" i="12" s="1"/>
  <c r="E41" i="1" s="1"/>
  <c r="K112" i="12"/>
  <c r="Q111" i="12" s="1"/>
  <c r="E40" i="1" s="1"/>
  <c r="K109" i="12"/>
  <c r="Q108" i="12" s="1"/>
  <c r="E39" i="1" s="1"/>
  <c r="K106" i="12"/>
  <c r="Q106" i="12" s="1"/>
  <c r="Q105" i="12" s="1"/>
  <c r="E38" i="1" s="1"/>
  <c r="K103" i="12"/>
  <c r="Q103" i="12" s="1"/>
  <c r="Q102" i="12" s="1"/>
  <c r="E37" i="1" s="1"/>
  <c r="K100" i="12"/>
  <c r="Q99" i="12" s="1"/>
  <c r="E36" i="1" s="1"/>
  <c r="Q90" i="12"/>
  <c r="E33" i="1" s="1"/>
  <c r="Q87" i="12"/>
  <c r="E32" i="1" s="1"/>
  <c r="Q84" i="12"/>
  <c r="E31" i="1" s="1"/>
  <c r="Q82" i="12"/>
  <c r="Q81" i="12" s="1"/>
  <c r="E30" i="1" s="1"/>
  <c r="Q79" i="12"/>
  <c r="Q78" i="12" s="1"/>
  <c r="E29" i="1" s="1"/>
  <c r="K76" i="12"/>
  <c r="Q75" i="12" s="1"/>
  <c r="E28" i="1" s="1"/>
  <c r="K67" i="12"/>
  <c r="Q67" i="12" s="1"/>
  <c r="Q66" i="12" s="1"/>
  <c r="E25" i="1" s="1"/>
  <c r="K64" i="12"/>
  <c r="Q64" i="12" s="1"/>
  <c r="Q63" i="12" s="1"/>
  <c r="E24" i="1" s="1"/>
  <c r="K61" i="12"/>
  <c r="Q60" i="12" s="1"/>
  <c r="E23" i="1" s="1"/>
  <c r="K58" i="12"/>
  <c r="Q58" i="12" s="1"/>
  <c r="Q57" i="12" s="1"/>
  <c r="E22" i="1" s="1"/>
  <c r="K55" i="12"/>
  <c r="Q55" i="12" s="1"/>
  <c r="Q54" i="12" s="1"/>
  <c r="E21" i="1" s="1"/>
  <c r="K52" i="12"/>
  <c r="Q52" i="12" s="1"/>
  <c r="Q51" i="12" s="1"/>
  <c r="E20" i="1" s="1"/>
  <c r="Q40" i="12"/>
  <c r="Q39" i="12" s="1"/>
  <c r="E16" i="1" s="1"/>
  <c r="Q37" i="12"/>
  <c r="Q34" i="12"/>
  <c r="Q33" i="12" s="1"/>
  <c r="E14" i="1" s="1"/>
  <c r="Q31" i="12"/>
  <c r="Q30" i="12" s="1"/>
  <c r="E13" i="1" s="1"/>
  <c r="Q28" i="12"/>
  <c r="Q42" i="12" l="1"/>
  <c r="E17" i="1" s="1"/>
  <c r="Q36" i="12"/>
  <c r="E15" i="1" s="1"/>
  <c r="Q27" i="12"/>
  <c r="E12" i="1" s="1"/>
  <c r="D15" i="14" l="1"/>
  <c r="D8" i="14"/>
  <c r="D7" i="14"/>
  <c r="D6" i="14"/>
  <c r="E20" i="14" s="1"/>
  <c r="C20" i="14" l="1"/>
  <c r="Q19" i="12" l="1"/>
  <c r="Q18" i="12" s="1"/>
  <c r="E10" i="1" s="1"/>
  <c r="Q16" i="12"/>
  <c r="Q15" i="12" s="1"/>
  <c r="E9" i="1" s="1"/>
  <c r="B22" i="13"/>
  <c r="B19" i="13"/>
  <c r="B16" i="13"/>
  <c r="B13" i="13"/>
  <c r="Q7" i="12" l="1"/>
  <c r="E7" i="1" s="1"/>
  <c r="G41" i="1"/>
  <c r="G40" i="1"/>
  <c r="G39" i="1"/>
  <c r="G38" i="1"/>
  <c r="G37" i="1"/>
  <c r="G36" i="1"/>
  <c r="G30" i="1"/>
  <c r="G22" i="1"/>
  <c r="G33" i="1"/>
  <c r="G32" i="1"/>
  <c r="G29" i="1"/>
  <c r="G31" i="1"/>
  <c r="G28" i="1"/>
  <c r="G25" i="1"/>
  <c r="G24" i="1"/>
  <c r="G21" i="1"/>
  <c r="G23" i="1"/>
  <c r="G20" i="1"/>
  <c r="G17" i="1"/>
  <c r="G16" i="1"/>
  <c r="G15" i="1"/>
  <c r="G13" i="1"/>
  <c r="G14" i="1"/>
  <c r="G12" i="1"/>
  <c r="G10" i="1"/>
  <c r="G9" i="1"/>
  <c r="G7" i="1"/>
  <c r="I39" i="1" l="1"/>
  <c r="I37" i="1"/>
  <c r="I41" i="1"/>
  <c r="I38" i="1"/>
  <c r="I30" i="1"/>
  <c r="I36" i="1"/>
  <c r="I40" i="1"/>
  <c r="H36" i="1"/>
  <c r="H37" i="1"/>
  <c r="H38" i="1"/>
  <c r="H39" i="1"/>
  <c r="H40" i="1"/>
  <c r="H41" i="1"/>
  <c r="H30" i="1"/>
  <c r="H14" i="1" l="1"/>
  <c r="I14" i="1"/>
  <c r="I22" i="1" l="1"/>
  <c r="H22" i="1"/>
  <c r="G5" i="2" l="1"/>
  <c r="G6" i="2"/>
  <c r="G7" i="2"/>
  <c r="G8" i="2"/>
  <c r="G9" i="2"/>
  <c r="G10" i="2"/>
  <c r="G11" i="2" l="1"/>
  <c r="F18" i="1" s="1"/>
  <c r="H17" i="1"/>
  <c r="H31" i="1"/>
  <c r="I31" i="1"/>
  <c r="H28" i="1"/>
  <c r="I28" i="1"/>
  <c r="H21" i="1"/>
  <c r="H23" i="1"/>
  <c r="I23" i="1"/>
  <c r="H20" i="1"/>
  <c r="I20" i="1"/>
  <c r="H15" i="1"/>
  <c r="I15" i="1"/>
  <c r="H12" i="1"/>
  <c r="I12" i="1"/>
  <c r="H10" i="1"/>
  <c r="I10" i="1"/>
  <c r="H9" i="1"/>
  <c r="F42" i="1" l="1"/>
  <c r="I13" i="1"/>
  <c r="H13" i="1"/>
  <c r="F34" i="1"/>
  <c r="G34" i="1" s="1"/>
  <c r="F26" i="1"/>
  <c r="G26" i="1" s="1"/>
  <c r="G18" i="1"/>
  <c r="H8" i="1"/>
  <c r="H25" i="1"/>
  <c r="I29" i="1"/>
  <c r="I9" i="1"/>
  <c r="I8" i="1" s="1"/>
  <c r="I21" i="1"/>
  <c r="H16" i="1"/>
  <c r="I7" i="1"/>
  <c r="H7" i="1"/>
  <c r="H6" i="1" s="1"/>
  <c r="H29" i="1"/>
  <c r="I17" i="1"/>
  <c r="C16" i="13" l="1"/>
  <c r="G17" i="13" s="1"/>
  <c r="H42" i="1"/>
  <c r="H35" i="1" s="1"/>
  <c r="G42" i="1"/>
  <c r="I42" i="1" s="1"/>
  <c r="I35" i="1" s="1"/>
  <c r="C28" i="13" s="1"/>
  <c r="G29" i="13" s="1"/>
  <c r="I25" i="1"/>
  <c r="I6" i="1"/>
  <c r="I16" i="1"/>
  <c r="H18" i="1"/>
  <c r="H11" i="1" s="1"/>
  <c r="I18" i="1"/>
  <c r="H26" i="1"/>
  <c r="I26" i="1"/>
  <c r="H34" i="1"/>
  <c r="I34" i="1"/>
  <c r="H24" i="1"/>
  <c r="I24" i="1"/>
  <c r="I32" i="1"/>
  <c r="H32" i="1"/>
  <c r="I33" i="1"/>
  <c r="H33" i="1"/>
  <c r="E17" i="13" l="1"/>
  <c r="F17" i="13"/>
  <c r="F29" i="13"/>
  <c r="E29" i="13"/>
  <c r="C13" i="13"/>
  <c r="I27" i="1"/>
  <c r="C25" i="13" s="1"/>
  <c r="G26" i="13" s="1"/>
  <c r="H19" i="1"/>
  <c r="H27" i="1"/>
  <c r="I19" i="1"/>
  <c r="I11" i="1"/>
  <c r="I43" i="1" l="1"/>
  <c r="H43" i="1"/>
  <c r="E14" i="13"/>
  <c r="E26" i="13"/>
  <c r="F26" i="13"/>
  <c r="C22" i="13"/>
  <c r="G23" i="13" s="1"/>
  <c r="C19" i="13"/>
  <c r="G20" i="13" s="1"/>
  <c r="G31" i="13" l="1"/>
  <c r="E23" i="13"/>
  <c r="C30" i="13"/>
  <c r="F23" i="13"/>
  <c r="F20" i="13"/>
  <c r="E20" i="13"/>
  <c r="E31" i="13" s="1"/>
  <c r="G32" i="13" l="1"/>
  <c r="F31" i="13"/>
  <c r="F32" i="13" s="1"/>
  <c r="E32" i="13"/>
  <c r="D18" i="13"/>
  <c r="D24" i="13"/>
  <c r="D21" i="13"/>
  <c r="D15" i="13"/>
  <c r="D12" i="13"/>
  <c r="D27" i="13"/>
  <c r="E33" i="13" l="1"/>
  <c r="F33" i="13" s="1"/>
  <c r="G33" i="13" s="1"/>
  <c r="D30" i="13"/>
</calcChain>
</file>

<file path=xl/sharedStrings.xml><?xml version="1.0" encoding="utf-8"?>
<sst xmlns="http://schemas.openxmlformats.org/spreadsheetml/2006/main" count="475" uniqueCount="176">
  <si>
    <t>ITEM</t>
  </si>
  <si>
    <t>CÓDIGO</t>
  </si>
  <si>
    <t>DISCRIMINAÇÃO</t>
  </si>
  <si>
    <t>UNID.</t>
  </si>
  <si>
    <t>QUANT.</t>
  </si>
  <si>
    <t>P. UNIT.</t>
  </si>
  <si>
    <t>I</t>
  </si>
  <si>
    <t>SERVIÇOS PRELIMINARES</t>
  </si>
  <si>
    <t>S/BDI</t>
  </si>
  <si>
    <t>C/BDI</t>
  </si>
  <si>
    <t>1.0</t>
  </si>
  <si>
    <t>AQUISIÇÃO E ASSENTAMENTO DE PLACA DE OBRA EM CHAPA DE ACO GALVANIZADO</t>
  </si>
  <si>
    <t>m²</t>
  </si>
  <si>
    <t>II</t>
  </si>
  <si>
    <t>ADMINISTRAÇÃO LOCAL</t>
  </si>
  <si>
    <t>ENGENHEIRO CIVIL DE OBRA JUNIOR COM ENCARGOS COMPLEMENTARES</t>
  </si>
  <si>
    <t>H</t>
  </si>
  <si>
    <t>ENCARREGADO GERAL COM ENCARGOS COMPLEMENTARES</t>
  </si>
  <si>
    <t>2.1</t>
  </si>
  <si>
    <t>2.2</t>
  </si>
  <si>
    <t>PAVIMENTO EM PARALELEPIPEDO SOBRE COLCHAO DE AREIA REJUNTADO COM ARGAMASSA DE CIMENTO E AREIA NO TRAÇO 1:3 (PEDRAS PEQUENAS 42 PECAS POR M²</t>
  </si>
  <si>
    <t>GUIA (MEIO-FIO) CONCRETO, MOLDADA IN LOCO EM TRECHO CURVO COM EXTRUSORA, 13 CM BASE X 22 CM ALTURA. AF_06/2016</t>
  </si>
  <si>
    <t>m</t>
  </si>
  <si>
    <t>3.1</t>
  </si>
  <si>
    <t>3.2</t>
  </si>
  <si>
    <t>3.3</t>
  </si>
  <si>
    <t>EXECUÇÃO DE PASSEIO (CALÇADA) OU PISO DE CONCRETO COM CONCRETO MOLDADO IN LOCO, FEITO EM OBRA, ACABAMENTO CONVENCIONAL, NÃO ARMADO. AF_07/2016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</si>
  <si>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</si>
  <si>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3.6</t>
  </si>
  <si>
    <t>3.5</t>
  </si>
  <si>
    <t>CUSTO TOTAL S/ BDI</t>
  </si>
  <si>
    <t>PREÇO TOTAL C/ BDI</t>
  </si>
  <si>
    <t>ATERRO MANUAL DE VALAS COM SOLO ARGILO-ARENOSO E COMPACTAÇÃO MECANIZADA. AF_05/2016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</si>
  <si>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</si>
  <si>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</si>
  <si>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</si>
  <si>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</si>
  <si>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</si>
  <si>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</si>
  <si>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</si>
  <si>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</si>
  <si>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</si>
  <si>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</si>
  <si>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</si>
  <si>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</si>
  <si>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</si>
  <si>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</si>
  <si>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</si>
  <si>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TOTAL GERAL</t>
  </si>
  <si>
    <t>2.0</t>
  </si>
  <si>
    <t>INSUMO</t>
  </si>
  <si>
    <t>COMPOSICAO</t>
  </si>
  <si>
    <t>TOTAL</t>
  </si>
  <si>
    <t>REBAIXAMENTO DE PENA D'ÁGUA, INCLUINDO TUBULAÇÕES, CONEXÕES, ESCAVAÇÃO E REATERRO</t>
  </si>
  <si>
    <t>3.4</t>
  </si>
  <si>
    <t>und</t>
  </si>
  <si>
    <t>4.6</t>
  </si>
  <si>
    <t>5.6</t>
  </si>
  <si>
    <t>6.6</t>
  </si>
  <si>
    <t>REGULARIZACAO E COMPACTACAO DE SUBLEITO ATE 20 CM DE ESPESSURA</t>
  </si>
  <si>
    <t>CONSTRUCAO DE LINHA D'AGUA COM PARALELEPIPEDOS GRANITICOS ASSENTADOS SOBRE MISTURA DE CIMENTO E AREIA NO TRACO 1 6 COM 6 CM DE ESPESSURA E REJUNTADOS COM ARGAMASSA DE CIMENTO E AREIA 1 2,INCLUSIVE BASE DE CONCRETO 1 4 8 COM 10 CM DE ESPESSURA.</t>
  </si>
  <si>
    <t>MEMÓRIA DE CÁLCULO</t>
  </si>
  <si>
    <t>Discriminação</t>
  </si>
  <si>
    <t>Quantidade</t>
  </si>
  <si>
    <t>un.</t>
  </si>
  <si>
    <t>Comp.</t>
  </si>
  <si>
    <t>Largura</t>
  </si>
  <si>
    <t>Esp.</t>
  </si>
  <si>
    <t>Quant</t>
  </si>
  <si>
    <t>Densid</t>
  </si>
  <si>
    <t>DMT</t>
  </si>
  <si>
    <t>Total</t>
  </si>
  <si>
    <t>Observação</t>
  </si>
  <si>
    <t>EST</t>
  </si>
  <si>
    <t>+</t>
  </si>
  <si>
    <t>A</t>
  </si>
  <si>
    <t>REGULARIZACAO E COMPACTACAO DE SUBLEITO ATE 20 CM DE ESPESSURA.</t>
  </si>
  <si>
    <t>m2</t>
  </si>
  <si>
    <t>m3</t>
  </si>
  <si>
    <t>OK</t>
  </si>
  <si>
    <t>3.7</t>
  </si>
  <si>
    <t>4.7</t>
  </si>
  <si>
    <t>5.7</t>
  </si>
  <si>
    <t>6.7</t>
  </si>
  <si>
    <t>74209/001 - SINAPI REF. - FEV/2019 DES.</t>
  </si>
  <si>
    <t>90777 - SINAPI REF. - FEV/2019 DES.</t>
  </si>
  <si>
    <t>90776 - SINAPI REF. - FEV/2019 DES.</t>
  </si>
  <si>
    <t>72961 - SINAPI REF.- FEV/2019 DES.</t>
  </si>
  <si>
    <t>94264 - SINAPI REF.- FEV/2019 DES.</t>
  </si>
  <si>
    <t>72799 - SINAPI REF.- FEV/2019 DES.</t>
  </si>
  <si>
    <t>94319 - SINAPI REF.- FEV/2019 DES.</t>
  </si>
  <si>
    <t>94990 - SINAPI REF.- FEV/2019 DES.</t>
  </si>
  <si>
    <t xml:space="preserve">     PREFEITURA MUNICIPAL DE GOIANA</t>
  </si>
  <si>
    <t xml:space="preserve">      PERNAMBUCO</t>
  </si>
  <si>
    <t>SECRETARIA DE URBANISMO, OBRAS E PATRIMÔNIO ARQUITETÔNICO</t>
  </si>
  <si>
    <t>CRONOGRAMA FÍSICO-FINANCEIRO</t>
  </si>
  <si>
    <t>Item</t>
  </si>
  <si>
    <t>Discriminação dos Serviços</t>
  </si>
  <si>
    <t xml:space="preserve">VALOR DA </t>
  </si>
  <si>
    <t>PERCENT</t>
  </si>
  <si>
    <t>PERÍODO:</t>
  </si>
  <si>
    <t>ETAPA(R$)</t>
  </si>
  <si>
    <t>%</t>
  </si>
  <si>
    <t>VALOR MENSAL (R$)</t>
  </si>
  <si>
    <t>PERCENTUAL SIMPLES (%)</t>
  </si>
  <si>
    <t>VALOR ACUMULADO (R$)</t>
  </si>
  <si>
    <t>PERCENTUAL ACUMULADO (%)</t>
  </si>
  <si>
    <t xml:space="preserve">OBJETO: PAVIMENTAÇÃO DE DIVERSAS RUAS </t>
  </si>
  <si>
    <t>h</t>
  </si>
  <si>
    <t xml:space="preserve">dias </t>
  </si>
  <si>
    <t xml:space="preserve">horas </t>
  </si>
  <si>
    <t>REFERENCIA - SINAPI - FEVEREIRO 2019 - DESONERADA</t>
  </si>
  <si>
    <t xml:space="preserve">UN    </t>
  </si>
  <si>
    <t>SERVENTE</t>
  </si>
  <si>
    <t>DESCRIÇÃO DO INSUMO</t>
  </si>
  <si>
    <t>UD</t>
  </si>
  <si>
    <t>PREÇOS R$</t>
  </si>
  <si>
    <t>COEF</t>
  </si>
  <si>
    <t>UNIT</t>
  </si>
  <si>
    <t>COMPOSICAO 01</t>
  </si>
  <si>
    <t>COMPOSIÇÃO 01</t>
  </si>
  <si>
    <t>TUBO SOLDÁVEL PVC RÍGIDO DIÂM. 25 MM</t>
  </si>
  <si>
    <t>JOELHO 90 GR. PVC TIGRE DIÂM. 25 MM</t>
  </si>
  <si>
    <t>ADESIVO PVC (FRASCO COM 1000 G.)</t>
  </si>
  <si>
    <t>SOLUÇAO LIMPADORA (FRASCO COM 1000 G.)</t>
  </si>
  <si>
    <t>ENCANADOR</t>
  </si>
  <si>
    <t xml:space="preserve">M     </t>
  </si>
  <si>
    <t xml:space="preserve">L     </t>
  </si>
  <si>
    <t>PLANILHA ORÇAMENTÁRIA CONSOLIDADA - Versão Desonerada</t>
  </si>
  <si>
    <t>MUNICÍPIO DE GOIANA</t>
  </si>
  <si>
    <t>COMPOSIÇÃO COMPOSIÇÃO BDI</t>
  </si>
  <si>
    <t>ADMINISTRAÇÃO CENTRAL</t>
  </si>
  <si>
    <t>AC</t>
  </si>
  <si>
    <t>DF</t>
  </si>
  <si>
    <t>DESPESAS FINANCEIRAS</t>
  </si>
  <si>
    <t>R</t>
  </si>
  <si>
    <t>RISCOS</t>
  </si>
  <si>
    <t>S+G</t>
  </si>
  <si>
    <t>SEGUROS E GARANTIAS CONTRATUAIS</t>
  </si>
  <si>
    <t>LUCRO</t>
  </si>
  <si>
    <t>L</t>
  </si>
  <si>
    <t>LUCRO OPERACIONAL</t>
  </si>
  <si>
    <t>TRIBUTOS</t>
  </si>
  <si>
    <t>I.1</t>
  </si>
  <si>
    <t>PIS</t>
  </si>
  <si>
    <t>I.2</t>
  </si>
  <si>
    <t>COFINS</t>
  </si>
  <si>
    <t>I.3</t>
  </si>
  <si>
    <t>ISSQN</t>
  </si>
  <si>
    <t>I.4</t>
  </si>
  <si>
    <t>CONTRIBUIÇÃO PREVIDENCIÁRIA SOBRE A RENDA BRUTA</t>
  </si>
  <si>
    <t>BDI COM TRIBUTOS (%)</t>
  </si>
  <si>
    <t>FÓRMULA:</t>
  </si>
  <si>
    <t>OBSERVAÇÕES:</t>
  </si>
  <si>
    <t>Onde:</t>
  </si>
  <si>
    <t>AC = taxa de rateio da administração central</t>
  </si>
  <si>
    <t>S = taxa representativa de seguros</t>
  </si>
  <si>
    <t>R = taxa representativa correspondente os riscos e imprevistos</t>
  </si>
  <si>
    <t>G = taxa que representa o ônus das garantias exigidas em edital</t>
  </si>
  <si>
    <t>DF = taxa representativa das despesas financeiras</t>
  </si>
  <si>
    <t>L = corresponde à remuneração bruta do construtor</t>
  </si>
  <si>
    <t>I = taxa representativa dos tributos incidentes sobre o preço de venda (PIS, Cofins, CPRB e ISS).</t>
  </si>
  <si>
    <t>** Percentuais retirados do ACÓRDÃO Nº 0204-16 – TCE – PE.</t>
  </si>
  <si>
    <t>1.1</t>
  </si>
  <si>
    <t xml:space="preserve">1° MÊS </t>
  </si>
  <si>
    <t xml:space="preserve"> 2° MÊS </t>
  </si>
  <si>
    <t>RUA 01</t>
  </si>
  <si>
    <t>RUA 03</t>
  </si>
  <si>
    <t xml:space="preserve">TOTAL GERAL </t>
  </si>
  <si>
    <t>PAVIMENTAÇÃO DE DIVERSAS RUAS DO DISTRITO MUNÍCIPIO DE GOIANA/PE</t>
  </si>
  <si>
    <t>RUA 02</t>
  </si>
  <si>
    <t>RUA 04</t>
  </si>
  <si>
    <t>LOCAL: COCOTA</t>
  </si>
  <si>
    <t>EMLURB 20.09.030</t>
  </si>
  <si>
    <t xml:space="preserve"> 3° MÊS </t>
  </si>
  <si>
    <t>1,20,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</si>
</sst>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#,##0.0000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0" fontId="2" fillId="2" borderId="1" xfId="0" applyFont="1" applyFill="1" applyBorder="1"/>
    <xf numFmtId="43" fontId="2" fillId="2" borderId="1" xfId="1" applyFont="1" applyFill="1" applyBorder="1"/>
    <xf numFmtId="43" fontId="2" fillId="2" borderId="1" xfId="1" applyFont="1" applyFill="1" applyBorder="1" applyAlignment="1">
      <alignment vertical="center"/>
    </xf>
    <xf numFmtId="4" fontId="2" fillId="2" borderId="1" xfId="0" applyNumberFormat="1" applyFont="1" applyFill="1" applyBorder="1" applyAlignment="1"/>
    <xf numFmtId="0" fontId="5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4" fillId="4" borderId="1" xfId="4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4" borderId="1" xfId="4" applyNumberFormat="1" applyFont="1" applyFill="1" applyBorder="1" applyAlignment="1">
      <alignment horizontal="center" wrapText="1"/>
    </xf>
    <xf numFmtId="0" fontId="12" fillId="4" borderId="1" xfId="5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4" borderId="5" xfId="5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/>
    </xf>
    <xf numFmtId="4" fontId="14" fillId="4" borderId="1" xfId="4" applyNumberFormat="1" applyFont="1" applyFill="1" applyBorder="1" applyAlignment="1">
      <alignment horizontal="left" vertical="center" wrapText="1"/>
    </xf>
    <xf numFmtId="2" fontId="14" fillId="4" borderId="4" xfId="4" applyNumberFormat="1" applyFont="1" applyFill="1" applyBorder="1" applyAlignment="1">
      <alignment horizontal="center" wrapText="1"/>
    </xf>
    <xf numFmtId="2" fontId="14" fillId="4" borderId="6" xfId="4" applyNumberFormat="1" applyFont="1" applyFill="1" applyBorder="1" applyAlignment="1">
      <alignment horizontal="center" vertical="center" wrapText="1"/>
    </xf>
    <xf numFmtId="2" fontId="14" fillId="4" borderId="6" xfId="4" applyNumberFormat="1" applyFont="1" applyFill="1" applyBorder="1" applyAlignment="1">
      <alignment horizontal="center" wrapText="1"/>
    </xf>
    <xf numFmtId="2" fontId="11" fillId="5" borderId="1" xfId="4" applyNumberFormat="1" applyFont="1" applyFill="1" applyBorder="1" applyAlignment="1">
      <alignment vertical="center" wrapText="1"/>
    </xf>
    <xf numFmtId="0" fontId="5" fillId="4" borderId="16" xfId="0" applyFont="1" applyFill="1" applyBorder="1"/>
    <xf numFmtId="0" fontId="5" fillId="4" borderId="17" xfId="0" applyFont="1" applyFill="1" applyBorder="1"/>
    <xf numFmtId="0" fontId="11" fillId="0" borderId="1" xfId="6" applyFont="1" applyBorder="1" applyAlignment="1">
      <alignment horizontal="center" vertical="top" wrapText="1"/>
    </xf>
    <xf numFmtId="0" fontId="18" fillId="5" borderId="10" xfId="6" applyFont="1" applyFill="1" applyBorder="1" applyAlignment="1">
      <alignment horizontal="center" vertical="center"/>
    </xf>
    <xf numFmtId="0" fontId="18" fillId="5" borderId="1" xfId="6" applyFont="1" applyFill="1" applyBorder="1" applyAlignment="1">
      <alignment vertical="top" wrapText="1"/>
    </xf>
    <xf numFmtId="165" fontId="11" fillId="5" borderId="1" xfId="6" applyNumberFormat="1" applyFont="1" applyFill="1" applyBorder="1" applyAlignment="1">
      <alignment vertical="top"/>
    </xf>
    <xf numFmtId="0" fontId="3" fillId="7" borderId="1" xfId="6" applyFont="1" applyFill="1" applyBorder="1" applyAlignment="1">
      <alignment horizontal="center"/>
    </xf>
    <xf numFmtId="0" fontId="18" fillId="6" borderId="10" xfId="6" applyFont="1" applyFill="1" applyBorder="1" applyAlignment="1">
      <alignment horizontal="center"/>
    </xf>
    <xf numFmtId="0" fontId="18" fillId="6" borderId="1" xfId="6" applyFont="1" applyFill="1" applyBorder="1" applyAlignment="1">
      <alignment vertical="top" wrapText="1"/>
    </xf>
    <xf numFmtId="165" fontId="11" fillId="0" borderId="1" xfId="6" applyNumberFormat="1" applyFont="1" applyBorder="1" applyAlignment="1">
      <alignment vertical="top"/>
    </xf>
    <xf numFmtId="0" fontId="0" fillId="7" borderId="1" xfId="0" applyFill="1" applyBorder="1"/>
    <xf numFmtId="165" fontId="3" fillId="0" borderId="1" xfId="6" applyNumberFormat="1" applyFont="1" applyBorder="1" applyAlignment="1">
      <alignment horizontal="center"/>
    </xf>
    <xf numFmtId="10" fontId="0" fillId="0" borderId="0" xfId="3" applyNumberFormat="1" applyFont="1"/>
    <xf numFmtId="10" fontId="0" fillId="0" borderId="0" xfId="0" applyNumberFormat="1"/>
    <xf numFmtId="1" fontId="0" fillId="0" borderId="0" xfId="0" applyNumberFormat="1"/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2" borderId="11" xfId="0" applyNumberFormat="1" applyFont="1" applyFill="1" applyBorder="1"/>
    <xf numFmtId="0" fontId="0" fillId="0" borderId="10" xfId="0" applyBorder="1" applyAlignment="1">
      <alignment horizontal="center" vertical="center"/>
    </xf>
    <xf numFmtId="4" fontId="0" fillId="0" borderId="11" xfId="1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4" fontId="2" fillId="2" borderId="11" xfId="0" applyNumberFormat="1" applyFont="1" applyFill="1" applyBorder="1" applyAlignment="1"/>
    <xf numFmtId="43" fontId="2" fillId="2" borderId="8" xfId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4" fontId="9" fillId="4" borderId="1" xfId="2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8" xfId="0" applyBorder="1"/>
    <xf numFmtId="0" fontId="0" fillId="0" borderId="9" xfId="0" applyBorder="1"/>
    <xf numFmtId="0" fontId="7" fillId="3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4" fontId="8" fillId="4" borderId="13" xfId="2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/>
    </xf>
    <xf numFmtId="0" fontId="18" fillId="5" borderId="1" xfId="6" applyFont="1" applyFill="1" applyBorder="1" applyAlignment="1">
      <alignment horizontal="center" wrapText="1"/>
    </xf>
    <xf numFmtId="0" fontId="18" fillId="5" borderId="1" xfId="6" applyFont="1" applyFill="1" applyBorder="1" applyAlignment="1">
      <alignment horizontal="justify" wrapText="1"/>
    </xf>
    <xf numFmtId="10" fontId="3" fillId="5" borderId="1" xfId="3" applyNumberFormat="1" applyFont="1" applyFill="1" applyBorder="1" applyAlignment="1">
      <alignment horizontal="center"/>
    </xf>
    <xf numFmtId="0" fontId="18" fillId="5" borderId="1" xfId="6" applyFont="1" applyFill="1" applyBorder="1" applyAlignment="1">
      <alignment horizontal="left" vertical="top" wrapText="1"/>
    </xf>
    <xf numFmtId="165" fontId="18" fillId="5" borderId="1" xfId="6" applyNumberFormat="1" applyFont="1" applyFill="1" applyBorder="1" applyAlignment="1">
      <alignment horizontal="center"/>
    </xf>
    <xf numFmtId="165" fontId="3" fillId="5" borderId="1" xfId="3" applyNumberFormat="1" applyFont="1" applyFill="1" applyBorder="1" applyAlignment="1">
      <alignment horizontal="center"/>
    </xf>
    <xf numFmtId="0" fontId="18" fillId="0" borderId="1" xfId="6" applyFont="1" applyFill="1" applyBorder="1" applyAlignment="1">
      <alignment horizontal="center" wrapText="1"/>
    </xf>
    <xf numFmtId="0" fontId="18" fillId="0" borderId="1" xfId="6" applyFont="1" applyFill="1" applyBorder="1" applyAlignment="1">
      <alignment horizontal="justify" wrapText="1"/>
    </xf>
    <xf numFmtId="10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19" fillId="0" borderId="1" xfId="6" applyFont="1" applyBorder="1"/>
    <xf numFmtId="0" fontId="18" fillId="5" borderId="10" xfId="6" applyFont="1" applyFill="1" applyBorder="1" applyAlignment="1">
      <alignment horizontal="center"/>
    </xf>
    <xf numFmtId="0" fontId="18" fillId="0" borderId="10" xfId="6" applyFont="1" applyFill="1" applyBorder="1" applyAlignment="1">
      <alignment horizontal="center"/>
    </xf>
    <xf numFmtId="0" fontId="0" fillId="0" borderId="10" xfId="0" applyBorder="1"/>
    <xf numFmtId="0" fontId="19" fillId="0" borderId="13" xfId="6" applyFont="1" applyBorder="1"/>
    <xf numFmtId="10" fontId="3" fillId="0" borderId="13" xfId="3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11" fillId="5" borderId="11" xfId="4" applyNumberFormat="1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/>
    </xf>
    <xf numFmtId="2" fontId="14" fillId="4" borderId="11" xfId="4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2" fillId="4" borderId="23" xfId="5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2" xfId="0" applyFill="1" applyBorder="1" applyAlignment="1">
      <alignment vertical="center"/>
    </xf>
    <xf numFmtId="2" fontId="14" fillId="4" borderId="13" xfId="4" applyNumberFormat="1" applyFont="1" applyFill="1" applyBorder="1" applyAlignment="1">
      <alignment horizontal="center" vertical="center" wrapText="1"/>
    </xf>
    <xf numFmtId="2" fontId="14" fillId="0" borderId="13" xfId="4" applyNumberFormat="1" applyFont="1" applyFill="1" applyBorder="1" applyAlignment="1">
      <alignment horizontal="center" vertical="center"/>
    </xf>
    <xf numFmtId="4" fontId="14" fillId="4" borderId="14" xfId="4" applyNumberFormat="1" applyFont="1" applyFill="1" applyBorder="1" applyAlignment="1">
      <alignment horizontal="left" vertical="center" wrapText="1"/>
    </xf>
    <xf numFmtId="43" fontId="21" fillId="5" borderId="1" xfId="8" applyFont="1" applyFill="1" applyBorder="1" applyAlignment="1">
      <alignment horizontal="center" vertical="center"/>
    </xf>
    <xf numFmtId="4" fontId="21" fillId="5" borderId="1" xfId="7" applyNumberFormat="1" applyFont="1" applyFill="1" applyBorder="1" applyAlignment="1">
      <alignment horizontal="center" vertical="center"/>
    </xf>
    <xf numFmtId="0" fontId="3" fillId="0" borderId="0" xfId="7" applyFont="1"/>
    <xf numFmtId="0" fontId="11" fillId="0" borderId="0" xfId="7" applyFont="1" applyAlignment="1">
      <alignment vertical="center"/>
    </xf>
    <xf numFmtId="4" fontId="21" fillId="5" borderId="4" xfId="7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center" vertical="center" wrapText="1"/>
    </xf>
    <xf numFmtId="0" fontId="12" fillId="4" borderId="11" xfId="5" applyFont="1" applyFill="1" applyBorder="1" applyAlignment="1">
      <alignment horizontal="center" vertical="center" wrapText="1"/>
    </xf>
    <xf numFmtId="2" fontId="0" fillId="0" borderId="0" xfId="0" applyNumberFormat="1" applyFont="1"/>
    <xf numFmtId="0" fontId="0" fillId="0" borderId="0" xfId="0" applyFont="1"/>
    <xf numFmtId="0" fontId="24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3" fontId="24" fillId="0" borderId="11" xfId="9" applyFont="1" applyFill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/>
    <xf numFmtId="2" fontId="0" fillId="0" borderId="21" xfId="0" applyNumberFormat="1" applyFont="1" applyFill="1" applyBorder="1" applyAlignment="1">
      <alignment horizontal="center"/>
    </xf>
    <xf numFmtId="167" fontId="0" fillId="0" borderId="0" xfId="0" applyNumberFormat="1" applyFont="1"/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0" fillId="0" borderId="29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32" xfId="0" applyFont="1" applyFill="1" applyBorder="1"/>
    <xf numFmtId="2" fontId="2" fillId="0" borderId="11" xfId="0" applyNumberFormat="1" applyFont="1" applyFill="1" applyBorder="1" applyAlignment="1">
      <alignment horizontal="center"/>
    </xf>
    <xf numFmtId="10" fontId="0" fillId="0" borderId="20" xfId="3" applyNumberFormat="1" applyFont="1" applyBorder="1"/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4" fontId="0" fillId="0" borderId="0" xfId="0" applyNumberFormat="1"/>
    <xf numFmtId="0" fontId="0" fillId="0" borderId="0" xfId="0" applyBorder="1"/>
    <xf numFmtId="44" fontId="0" fillId="0" borderId="0" xfId="10" applyFont="1"/>
    <xf numFmtId="44" fontId="0" fillId="0" borderId="0" xfId="0" applyNumberFormat="1"/>
    <xf numFmtId="10" fontId="19" fillId="0" borderId="1" xfId="3" applyNumberFormat="1" applyFont="1" applyBorder="1" applyAlignment="1">
      <alignment horizontal="center" vertical="center"/>
    </xf>
    <xf numFmtId="10" fontId="19" fillId="5" borderId="1" xfId="3" applyNumberFormat="1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 wrapText="1"/>
    </xf>
    <xf numFmtId="0" fontId="11" fillId="0" borderId="13" xfId="6" applyFont="1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38" xfId="0" applyBorder="1"/>
    <xf numFmtId="0" fontId="11" fillId="0" borderId="3" xfId="6" applyFont="1" applyBorder="1" applyAlignment="1">
      <alignment horizontal="center" vertical="top" wrapText="1"/>
    </xf>
    <xf numFmtId="0" fontId="11" fillId="0" borderId="4" xfId="6" applyFont="1" applyBorder="1" applyAlignment="1">
      <alignment horizontal="center" vertical="top" wrapText="1"/>
    </xf>
    <xf numFmtId="10" fontId="3" fillId="5" borderId="4" xfId="3" applyNumberFormat="1" applyFont="1" applyFill="1" applyBorder="1" applyAlignment="1">
      <alignment horizontal="center"/>
    </xf>
    <xf numFmtId="0" fontId="3" fillId="7" borderId="4" xfId="6" applyFont="1" applyFill="1" applyBorder="1" applyAlignment="1">
      <alignment horizontal="center"/>
    </xf>
    <xf numFmtId="165" fontId="3" fillId="5" borderId="4" xfId="3" applyNumberFormat="1" applyFont="1" applyFill="1" applyBorder="1" applyAlignment="1">
      <alignment horizontal="center"/>
    </xf>
    <xf numFmtId="10" fontId="3" fillId="0" borderId="4" xfId="3" applyNumberFormat="1" applyFont="1" applyBorder="1" applyAlignment="1">
      <alignment horizontal="center"/>
    </xf>
    <xf numFmtId="0" fontId="0" fillId="7" borderId="4" xfId="0" applyFill="1" applyBorder="1"/>
    <xf numFmtId="165" fontId="3" fillId="0" borderId="4" xfId="3" applyNumberFormat="1" applyFont="1" applyBorder="1" applyAlignment="1">
      <alignment horizontal="center"/>
    </xf>
    <xf numFmtId="165" fontId="3" fillId="0" borderId="4" xfId="6" applyNumberFormat="1" applyFont="1" applyBorder="1" applyAlignment="1">
      <alignment horizontal="center"/>
    </xf>
    <xf numFmtId="10" fontId="3" fillId="0" borderId="41" xfId="3" applyNumberFormat="1" applyFont="1" applyBorder="1" applyAlignment="1">
      <alignment horizontal="center"/>
    </xf>
    <xf numFmtId="167" fontId="11" fillId="5" borderId="1" xfId="4" applyNumberFormat="1" applyFont="1" applyFill="1" applyBorder="1" applyAlignment="1">
      <alignment vertical="center" wrapText="1"/>
    </xf>
    <xf numFmtId="167" fontId="14" fillId="4" borderId="1" xfId="4" applyNumberFormat="1" applyFont="1" applyFill="1" applyBorder="1" applyAlignment="1">
      <alignment horizontal="center" vertical="center" wrapText="1"/>
    </xf>
    <xf numFmtId="167" fontId="12" fillId="4" borderId="1" xfId="4" applyNumberFormat="1" applyFont="1" applyFill="1" applyBorder="1" applyAlignment="1">
      <alignment horizontal="center" vertical="center" wrapText="1"/>
    </xf>
    <xf numFmtId="167" fontId="12" fillId="4" borderId="6" xfId="4" applyNumberFormat="1" applyFont="1" applyFill="1" applyBorder="1" applyAlignment="1">
      <alignment horizontal="center" vertical="center" wrapText="1"/>
    </xf>
    <xf numFmtId="167" fontId="14" fillId="4" borderId="13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2" fillId="2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2" fontId="12" fillId="4" borderId="1" xfId="5" applyNumberFormat="1" applyFont="1" applyFill="1" applyBorder="1" applyAlignment="1">
      <alignment horizontal="center" vertical="center" wrapText="1"/>
    </xf>
    <xf numFmtId="167" fontId="12" fillId="4" borderId="1" xfId="5" applyNumberFormat="1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2" fontId="11" fillId="0" borderId="2" xfId="4" applyNumberFormat="1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/>
    </xf>
    <xf numFmtId="2" fontId="12" fillId="4" borderId="2" xfId="5" applyNumberFormat="1" applyFont="1" applyFill="1" applyBorder="1" applyAlignment="1">
      <alignment horizontal="center" vertical="center" wrapText="1"/>
    </xf>
    <xf numFmtId="2" fontId="12" fillId="4" borderId="3" xfId="5" applyNumberFormat="1" applyFont="1" applyFill="1" applyBorder="1" applyAlignment="1">
      <alignment horizontal="center" vertical="center" wrapText="1"/>
    </xf>
    <xf numFmtId="2" fontId="11" fillId="5" borderId="4" xfId="4" applyNumberFormat="1" applyFont="1" applyFill="1" applyBorder="1" applyAlignment="1">
      <alignment horizontal="left" vertical="center" wrapText="1"/>
    </xf>
    <xf numFmtId="2" fontId="11" fillId="5" borderId="6" xfId="4" applyNumberFormat="1" applyFont="1" applyFill="1" applyBorder="1" applyAlignment="1">
      <alignment horizontal="left" vertical="center" wrapText="1"/>
    </xf>
    <xf numFmtId="2" fontId="11" fillId="5" borderId="5" xfId="4" applyNumberFormat="1" applyFont="1" applyFill="1" applyBorder="1" applyAlignment="1">
      <alignment horizontal="left" vertical="center" wrapText="1"/>
    </xf>
    <xf numFmtId="2" fontId="11" fillId="0" borderId="21" xfId="4" applyNumberFormat="1" applyFont="1" applyFill="1" applyBorder="1" applyAlignment="1">
      <alignment horizontal="center" vertical="center" wrapText="1"/>
    </xf>
    <xf numFmtId="0" fontId="11" fillId="4" borderId="10" xfId="5" applyFont="1" applyFill="1" applyBorder="1" applyAlignment="1">
      <alignment horizontal="center" vertical="center"/>
    </xf>
    <xf numFmtId="0" fontId="11" fillId="4" borderId="11" xfId="5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40" xfId="6" applyFont="1" applyBorder="1" applyAlignment="1">
      <alignment horizontal="center" vertical="top" wrapText="1"/>
    </xf>
    <xf numFmtId="0" fontId="11" fillId="0" borderId="7" xfId="6" applyFont="1" applyBorder="1" applyAlignment="1">
      <alignment horizontal="center" vertical="top" wrapText="1"/>
    </xf>
    <xf numFmtId="0" fontId="11" fillId="0" borderId="19" xfId="6" applyFont="1" applyBorder="1" applyAlignment="1">
      <alignment horizontal="center" vertical="top" wrapText="1"/>
    </xf>
    <xf numFmtId="0" fontId="17" fillId="6" borderId="17" xfId="6" applyFont="1" applyFill="1" applyBorder="1" applyAlignment="1">
      <alignment horizontal="center" vertical="center"/>
    </xf>
    <xf numFmtId="0" fontId="17" fillId="6" borderId="0" xfId="6" applyFont="1" applyFill="1" applyBorder="1" applyAlignment="1">
      <alignment horizontal="center" vertical="center"/>
    </xf>
    <xf numFmtId="0" fontId="11" fillId="4" borderId="39" xfId="6" applyFont="1" applyFill="1" applyBorder="1" applyAlignment="1">
      <alignment horizontal="center" vertical="top"/>
    </xf>
    <xf numFmtId="0" fontId="11" fillId="4" borderId="10" xfId="6" applyFont="1" applyFill="1" applyBorder="1" applyAlignment="1">
      <alignment horizontal="center" vertical="top"/>
    </xf>
    <xf numFmtId="0" fontId="11" fillId="4" borderId="3" xfId="6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11" fillId="6" borderId="16" xfId="6" applyFont="1" applyFill="1" applyBorder="1" applyAlignment="1">
      <alignment horizontal="center" vertical="top" wrapText="1"/>
    </xf>
    <xf numFmtId="0" fontId="11" fillId="6" borderId="7" xfId="6" applyFont="1" applyFill="1" applyBorder="1" applyAlignment="1">
      <alignment horizontal="center" vertical="top" wrapText="1"/>
    </xf>
    <xf numFmtId="0" fontId="11" fillId="6" borderId="36" xfId="6" applyFont="1" applyFill="1" applyBorder="1" applyAlignment="1">
      <alignment horizontal="center" vertical="top"/>
    </xf>
    <xf numFmtId="0" fontId="11" fillId="6" borderId="37" xfId="6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10" xfId="6" applyFont="1" applyBorder="1" applyAlignment="1">
      <alignment horizontal="center" wrapText="1"/>
    </xf>
    <xf numFmtId="0" fontId="11" fillId="0" borderId="1" xfId="6" applyFont="1" applyBorder="1" applyAlignment="1">
      <alignment horizontal="center" wrapText="1"/>
    </xf>
    <xf numFmtId="0" fontId="11" fillId="0" borderId="12" xfId="6" applyFont="1" applyBorder="1" applyAlignment="1">
      <alignment horizontal="center" wrapText="1"/>
    </xf>
    <xf numFmtId="0" fontId="11" fillId="0" borderId="13" xfId="6" applyFont="1" applyBorder="1" applyAlignment="1">
      <alignment horizont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 vertical="justify"/>
    </xf>
    <xf numFmtId="0" fontId="0" fillId="0" borderId="0" xfId="0" applyFont="1" applyBorder="1" applyAlignment="1">
      <alignment horizontal="left" vertical="justify"/>
    </xf>
    <xf numFmtId="0" fontId="0" fillId="0" borderId="20" xfId="0" applyFont="1" applyBorder="1" applyAlignment="1">
      <alignment horizontal="left" vertical="justify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24" fillId="4" borderId="28" xfId="0" applyFont="1" applyFill="1" applyBorder="1" applyAlignment="1">
      <alignment horizontal="center" wrapText="1"/>
    </xf>
    <xf numFmtId="0" fontId="24" fillId="4" borderId="6" xfId="0" applyFont="1" applyFill="1" applyBorder="1" applyAlignment="1">
      <alignment horizontal="center" wrapText="1"/>
    </xf>
    <xf numFmtId="0" fontId="24" fillId="4" borderId="23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2" fillId="3" borderId="34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1" fillId="5" borderId="2" xfId="7" applyFont="1" applyFill="1" applyBorder="1" applyAlignment="1">
      <alignment horizontal="center" vertical="center"/>
    </xf>
    <xf numFmtId="0" fontId="21" fillId="5" borderId="3" xfId="7" applyFont="1" applyFill="1" applyBorder="1" applyAlignment="1">
      <alignment horizontal="center" vertical="center"/>
    </xf>
    <xf numFmtId="0" fontId="21" fillId="5" borderId="2" xfId="7" applyFont="1" applyFill="1" applyBorder="1" applyAlignment="1">
      <alignment horizontal="center" vertical="center" wrapText="1"/>
    </xf>
    <xf numFmtId="0" fontId="21" fillId="5" borderId="3" xfId="7" applyFont="1" applyFill="1" applyBorder="1" applyAlignment="1">
      <alignment horizontal="center" vertical="center" wrapText="1"/>
    </xf>
    <xf numFmtId="4" fontId="21" fillId="5" borderId="2" xfId="7" applyNumberFormat="1" applyFont="1" applyFill="1" applyBorder="1" applyAlignment="1">
      <alignment horizontal="center" vertical="center"/>
    </xf>
    <xf numFmtId="4" fontId="21" fillId="5" borderId="3" xfId="7" applyNumberFormat="1" applyFont="1" applyFill="1" applyBorder="1" applyAlignment="1">
      <alignment horizontal="center" vertical="center"/>
    </xf>
    <xf numFmtId="4" fontId="21" fillId="5" borderId="24" xfId="7" applyNumberFormat="1" applyFont="1" applyFill="1" applyBorder="1" applyAlignment="1">
      <alignment horizontal="center" vertical="center"/>
    </xf>
    <xf numFmtId="0" fontId="11" fillId="0" borderId="11" xfId="6" applyFont="1" applyBorder="1" applyAlignment="1">
      <alignment horizontal="center" vertical="top" wrapText="1"/>
    </xf>
    <xf numFmtId="0" fontId="18" fillId="5" borderId="11" xfId="6" applyFont="1" applyFill="1" applyBorder="1" applyAlignment="1">
      <alignment horizontal="center"/>
    </xf>
    <xf numFmtId="0" fontId="3" fillId="7" borderId="11" xfId="6" applyFont="1" applyFill="1" applyBorder="1" applyAlignment="1">
      <alignment horizontal="center"/>
    </xf>
    <xf numFmtId="10" fontId="3" fillId="0" borderId="11" xfId="3" applyNumberFormat="1" applyFont="1" applyBorder="1" applyAlignment="1">
      <alignment horizontal="center"/>
    </xf>
    <xf numFmtId="165" fontId="3" fillId="0" borderId="11" xfId="3" applyNumberFormat="1" applyFont="1" applyBorder="1" applyAlignment="1">
      <alignment horizontal="center"/>
    </xf>
    <xf numFmtId="10" fontId="3" fillId="5" borderId="11" xfId="3" applyNumberFormat="1" applyFont="1" applyFill="1" applyBorder="1" applyAlignment="1">
      <alignment horizontal="center"/>
    </xf>
    <xf numFmtId="165" fontId="3" fillId="5" borderId="11" xfId="3" applyNumberFormat="1" applyFont="1" applyFill="1" applyBorder="1" applyAlignment="1">
      <alignment horizontal="center"/>
    </xf>
    <xf numFmtId="165" fontId="3" fillId="0" borderId="11" xfId="6" applyNumberFormat="1" applyFont="1" applyBorder="1" applyAlignment="1">
      <alignment horizontal="center"/>
    </xf>
    <xf numFmtId="10" fontId="3" fillId="0" borderId="14" xfId="3" applyNumberFormat="1" applyFont="1" applyBorder="1" applyAlignment="1">
      <alignment horizontal="center"/>
    </xf>
  </cellXfs>
  <cellStyles count="11">
    <cellStyle name="0,0_x000d__x000a_NA_x000d__x000a_" xfId="6"/>
    <cellStyle name="Moeda" xfId="10" builtinId="4"/>
    <cellStyle name="Normal" xfId="0" builtinId="0"/>
    <cellStyle name="Normal 15" xfId="7"/>
    <cellStyle name="Normal 2_BM 02" xfId="4"/>
    <cellStyle name="Normal 3" xfId="5"/>
    <cellStyle name="Porcentagem" xfId="3" builtinId="5"/>
    <cellStyle name="Vírgula" xfId="1" builtinId="3"/>
    <cellStyle name="Vírgula 2 2 2" xfId="8"/>
    <cellStyle name="Vírgula 3 6" xfId="9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1020401</xdr:colOff>
      <xdr:row>4</xdr:row>
      <xdr:rowOff>113619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14300"/>
          <a:ext cx="963251" cy="923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220808</xdr:colOff>
      <xdr:row>20</xdr:row>
      <xdr:rowOff>116899</xdr:rowOff>
    </xdr:from>
    <xdr:to>
      <xdr:col>2</xdr:col>
      <xdr:colOff>144551</xdr:colOff>
      <xdr:row>24</xdr:row>
      <xdr:rowOff>2599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83" y="4184074"/>
          <a:ext cx="374326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cnico%20de%20Engenharia\Orcamentos\_ORC-2011\IURD%20-%20TEMPLO%20DE%20SALOM&#195;O\04)%20C_Indireto\Planilha_DI_IURD_Templo%20de%20Salomao%20-%20Rev%20Dani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LABORAT&#211;RIO%20DNA/OR&#199;AMENTO%20CTEA/CD%2001%20SDS/ANEXO%20VI%20-%20%20PLANILHAS,%20CRONOGRAMA%20F&#205;SICO-FINANCEIRO%20E%20OUTROS/ANEXO%20C%20-%20Planilhas/3.0%20LAB%20FORENSE%20_%20ACESSIBILIDADE_re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composi&#231;oes%20topografias\Composi&#231;&#245;es%20topografia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TRANSP_M1\Meus%20documentos\MATADOURO%20DE%20PEIXINHOS\ORCA\OR0212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acilio\Desktop\ETA%20-%20GRAVAT&#193;\Atualiza&#231;&#227;o%20Or&#231;amento\OR&#199;AMENTO%20DA%20ETA%20GRAVAT&#193;%20-%20VELHA%20ATUALIZ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d%202005\Urb\Radial%204-Beira%20Rio\Orca%20eletrico%20beira%20rio-opera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or&#231;amentos%202010\OURICURI\or&#231;amento%20atualizado%20280110\ETA%20Ouricuri%20-%20Sistema%20de%20&#193;gua%20de%20Lavagem\Estimativa%20de%20custo\SAA%20Estimativa%20de%20Custo_Alvenaria_28_01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o"/>
      <sheetName val="Canteiro"/>
      <sheetName val="Desp. Instal. Prov."/>
      <sheetName val="Inform., Telef., Escrit"/>
      <sheetName val="Qualidade"/>
      <sheetName val="EPI - EPC"/>
      <sheetName val="Mão de Obra Ind."/>
      <sheetName val="Insumos MO"/>
      <sheetName val=" Equipamentos"/>
      <sheetName val="Insumos Equip."/>
      <sheetName val="Consumo Energia"/>
      <sheetName val="Despesas Gerais"/>
      <sheetName val="DADOS INICIAIS"/>
      <sheetName val="RESUMO"/>
      <sheetName val="Consumo Agu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2011"/>
      <sheetName val="PLANILHA ORÇAMENTARIA"/>
      <sheetName val="MC"/>
      <sheetName val="MD"/>
      <sheetName val="CRONOGRAMA"/>
    </sheetNames>
    <sheetDataSet>
      <sheetData sheetId="0">
        <row r="1">
          <cell r="B1">
            <v>0</v>
          </cell>
        </row>
        <row r="2">
          <cell r="A2" t="str">
            <v>PREFEITURA DO RECIFE                                                                                                                                                                                  SECRETARIA DE SERVIÇOS PUBLICOS                                                                                                                                                       EMPRESA DE MANUTENÇÃO E LIMPEZA URBANA</v>
          </cell>
        </row>
        <row r="3">
          <cell r="A3" t="str">
            <v>TABELA DE PREÇOS PARA CONTRATAÇÃO DE OBRAS E SERVIÇOS DE ENGENHARIA ABRIL/2011</v>
          </cell>
        </row>
        <row r="4">
          <cell r="A4" t="str">
            <v>CODIGO</v>
          </cell>
          <cell r="B4" t="str">
            <v>NATUREZA DO SERVIÇO</v>
          </cell>
          <cell r="C4" t="str">
            <v>UN</v>
          </cell>
          <cell r="D4" t="str">
            <v>R$   UNIT. SEM BDI</v>
          </cell>
          <cell r="E4" t="str">
            <v>FONTE</v>
          </cell>
        </row>
        <row r="5">
          <cell r="A5" t="str">
            <v>16.00.000</v>
          </cell>
          <cell r="B5" t="str">
            <v>PINTURA</v>
          </cell>
        </row>
        <row r="6">
          <cell r="A6" t="str">
            <v>16.08.010</v>
          </cell>
          <cell r="B6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C6" t="str">
            <v>M2</v>
          </cell>
          <cell r="D6">
            <v>14.9</v>
          </cell>
          <cell r="E6" t="str">
            <v>EMLURB</v>
          </cell>
        </row>
        <row r="7">
          <cell r="A7" t="str">
            <v>16.08.100</v>
          </cell>
          <cell r="B7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C7" t="str">
            <v>M</v>
          </cell>
          <cell r="D7">
            <v>6.19</v>
          </cell>
          <cell r="E7" t="str">
            <v>EMLURB</v>
          </cell>
        </row>
        <row r="9">
          <cell r="A9" t="str">
            <v>PREÇOS MAIA MELO</v>
          </cell>
        </row>
        <row r="10">
          <cell r="A10" t="str">
            <v>26.00.000</v>
          </cell>
          <cell r="B10" t="str">
            <v>ACESSIBILIDADE</v>
          </cell>
        </row>
        <row r="11">
          <cell r="A11" t="str">
            <v>MM26.10</v>
          </cell>
          <cell r="B11" t="str">
            <v>FORNECIMENTO E COLOCAÇÃO DE  PISO TÁTIL FLÉXIVEL DE ALERTA OU DIRECIONAL EM RESINA DE PVC MEDINDO 0,25X0,25M, COLADO DIRETAMENTE SOBRE O PISO COM ADESIVO À BASE DE RESINAS POLIURETANO E EPÓXI.</v>
          </cell>
          <cell r="C11" t="str">
            <v>M²</v>
          </cell>
          <cell r="D11">
            <v>49.5</v>
          </cell>
          <cell r="E11" t="str">
            <v>MM</v>
          </cell>
        </row>
        <row r="12">
          <cell r="A12" t="str">
            <v>MM26.11</v>
          </cell>
          <cell r="B12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C12" t="str">
            <v>M²</v>
          </cell>
          <cell r="D12">
            <v>59.55</v>
          </cell>
          <cell r="E12" t="str">
            <v>MM</v>
          </cell>
        </row>
        <row r="13">
          <cell r="A13" t="str">
            <v>MM26.20</v>
          </cell>
          <cell r="B13" t="str">
            <v>FORNECIMENTO E COLOCAÇÃO DE  PROTEÇÃO PARA PORTA EM CHAPA DE AÇO INOXIDÁVEL POLIDO PARA PROTEÇÃO CONTRA CHOQUES MECÂNICOS, Nº 22 FIXADA COM PARAFUSOS AUTO-ATARRACHANTES TIPO PANELA DE 0,80X0,40</v>
          </cell>
          <cell r="C13" t="str">
            <v xml:space="preserve">UN </v>
          </cell>
          <cell r="D13">
            <v>83.9</v>
          </cell>
          <cell r="E13" t="str">
            <v>MM</v>
          </cell>
        </row>
        <row r="14">
          <cell r="A14" t="str">
            <v>MM26.30</v>
          </cell>
          <cell r="B14" t="str">
            <v>ANEL DE BORRACHA PARA GUIA DE DEFICIENTE EM CORRIMÃO APLICADO</v>
          </cell>
          <cell r="C14" t="str">
            <v xml:space="preserve">UN </v>
          </cell>
          <cell r="D14">
            <v>29.59</v>
          </cell>
          <cell r="E14" t="str">
            <v>MM</v>
          </cell>
        </row>
        <row r="15">
          <cell r="A15" t="str">
            <v>MM26.33</v>
          </cell>
          <cell r="B15" t="str">
            <v>PLACA DE SINALIZAÇÃO PARA PORTAS EM PVC E ADESIVO VINÍLICO MEDINDO 0,80X0,20M APLICADA</v>
          </cell>
          <cell r="C15" t="str">
            <v xml:space="preserve">UN </v>
          </cell>
          <cell r="D15">
            <v>53.34</v>
          </cell>
          <cell r="E15" t="str">
            <v>MM</v>
          </cell>
        </row>
        <row r="16">
          <cell r="A16" t="str">
            <v>MM26.35</v>
          </cell>
          <cell r="B16" t="str">
            <v>ADESIVO DE ESPERA P/ CADEIRANTE (PICTOGRAMA DE PISO) MODELO 1 VINIL 3M 0,80X1,20 APLICADO.</v>
          </cell>
          <cell r="C16" t="str">
            <v xml:space="preserve">UN </v>
          </cell>
          <cell r="D16">
            <v>257.22000000000003</v>
          </cell>
          <cell r="E16" t="str">
            <v>MM</v>
          </cell>
        </row>
        <row r="17">
          <cell r="A17" t="str">
            <v>MM26.36</v>
          </cell>
          <cell r="B17" t="str">
            <v>PLACAS DE SINALIZAÇÃO EM POLICARBONATO (OU SIMILAR) COM VERSO EM AUTO-ADESIVO MEDINDO 0,21X0,10. TIPOLOGIA GRÁFICA COM RELEVO DE 1MM E DESCRIÇÃO EM BRAILLE APLICADO.</v>
          </cell>
          <cell r="C17" t="str">
            <v xml:space="preserve">UN </v>
          </cell>
          <cell r="D17">
            <v>73</v>
          </cell>
          <cell r="E17" t="str">
            <v>MM</v>
          </cell>
        </row>
        <row r="18">
          <cell r="A18" t="str">
            <v>MM26.37</v>
          </cell>
          <cell r="B18" t="str">
            <v>PLACA VISUAL 0,10X0,10M ADESIVO 3M, PARA CADEIRAS RESERVADAS</v>
          </cell>
          <cell r="C18" t="str">
            <v xml:space="preserve">UN </v>
          </cell>
          <cell r="D18">
            <v>19.920000000000002</v>
          </cell>
          <cell r="E18" t="str">
            <v>MM</v>
          </cell>
        </row>
        <row r="19">
          <cell r="A19" t="str">
            <v>MM26.38</v>
          </cell>
          <cell r="B19" t="str">
            <v>FORNECIMENTO E ASSENTAMENTO DE PLACA DE SINALIZAÇÃO VERTICAL PARA VAGAS DESTINADAS PESSOAS PORTADORA DE DEFICIÊNCIA OU COM MOBILIDADE REDUZIDA 0,50X0,70, COM POSTE EM ESTACIONAMENTOS.</v>
          </cell>
          <cell r="C19" t="str">
            <v xml:space="preserve">UN </v>
          </cell>
          <cell r="D19">
            <v>328.07</v>
          </cell>
          <cell r="E19" t="str">
            <v>MM</v>
          </cell>
        </row>
        <row r="20">
          <cell r="A20" t="str">
            <v>MM26.39</v>
          </cell>
          <cell r="B20" t="str">
            <v>FORNECIMENTO E COLOCAÇÃO DE  SINALIZAÇÃO DE PISO, ANTIDERRAPANTE E FOTOLUMINESCENTE, COM LARGURA DE 2,5CM.</v>
          </cell>
          <cell r="C20" t="str">
            <v>M</v>
          </cell>
          <cell r="D20">
            <v>85.15</v>
          </cell>
          <cell r="E20" t="str">
            <v>MM</v>
          </cell>
        </row>
      </sheetData>
      <sheetData sheetId="1"/>
      <sheetData sheetId="2">
        <row r="9">
          <cell r="A9" t="str">
            <v>16.00.000</v>
          </cell>
          <cell r="B9" t="str">
            <v>PINTURA</v>
          </cell>
        </row>
        <row r="10">
          <cell r="A10" t="str">
            <v>16.08.010</v>
          </cell>
          <cell r="B10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I10">
            <v>5.7799999999999994</v>
          </cell>
        </row>
        <row r="11">
          <cell r="B11" t="str">
            <v>ESTACIONAMENTO</v>
          </cell>
          <cell r="C11">
            <v>1.7</v>
          </cell>
          <cell r="D11">
            <v>1.7</v>
          </cell>
          <cell r="F11">
            <v>2</v>
          </cell>
          <cell r="G11">
            <v>5.7799999999999994</v>
          </cell>
        </row>
        <row r="12">
          <cell r="A12">
            <v>0</v>
          </cell>
          <cell r="B12" t="str">
            <v>TOTAL</v>
          </cell>
          <cell r="G12">
            <v>5.7799999999999994</v>
          </cell>
          <cell r="H12" t="str">
            <v>M2</v>
          </cell>
        </row>
        <row r="13">
          <cell r="A13">
            <v>0</v>
          </cell>
        </row>
        <row r="14">
          <cell r="A14" t="str">
            <v>16.08.100</v>
          </cell>
          <cell r="B14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H14">
            <v>0</v>
          </cell>
          <cell r="I14">
            <v>57</v>
          </cell>
        </row>
        <row r="15">
          <cell r="B15" t="str">
            <v>ESTACIONAMENTO (FAIXA AMARELA)</v>
          </cell>
          <cell r="C15">
            <v>25</v>
          </cell>
          <cell r="F15">
            <v>2</v>
          </cell>
          <cell r="G15">
            <v>50</v>
          </cell>
        </row>
        <row r="16">
          <cell r="B16" t="str">
            <v>ESTACIONAMENTO (FAIXA BRANCA)</v>
          </cell>
          <cell r="C16">
            <v>3.5</v>
          </cell>
          <cell r="F16">
            <v>2</v>
          </cell>
          <cell r="G16">
            <v>7</v>
          </cell>
        </row>
        <row r="17">
          <cell r="A17">
            <v>0</v>
          </cell>
          <cell r="B17" t="str">
            <v>TOTAL</v>
          </cell>
          <cell r="G17">
            <v>57</v>
          </cell>
          <cell r="H17" t="str">
            <v>M</v>
          </cell>
        </row>
        <row r="18">
          <cell r="A18">
            <v>0</v>
          </cell>
        </row>
        <row r="19">
          <cell r="A19" t="str">
            <v>26.00.000</v>
          </cell>
          <cell r="B19" t="str">
            <v>ACESSIBILIDADE</v>
          </cell>
        </row>
        <row r="20">
          <cell r="A20" t="str">
            <v>MM26.10</v>
          </cell>
          <cell r="B20" t="str">
            <v>FORNECIMENTO E COLOCAÇÃO DE  PISO TÁTIL FLÉXIVEL DE ALERTA OU DIRECIONAL EM RESINA DE PVC MEDINDO 0,25X0,25M, COLADO DIRETAMENTE SOBRE O PISO COM ADESIVO À BASE DE RESINAS POLIURETANO E EPÓXI.</v>
          </cell>
          <cell r="I20">
            <v>4.375</v>
          </cell>
        </row>
        <row r="21">
          <cell r="B21" t="str">
            <v>RECEPÇÃO / ESPERA</v>
          </cell>
          <cell r="C21">
            <v>17.5</v>
          </cell>
          <cell r="D21">
            <v>0.25</v>
          </cell>
          <cell r="F21">
            <v>1</v>
          </cell>
          <cell r="G21">
            <v>4.375</v>
          </cell>
        </row>
        <row r="22">
          <cell r="B22" t="str">
            <v>Total geral</v>
          </cell>
          <cell r="G22">
            <v>4.375</v>
          </cell>
          <cell r="H22" t="str">
            <v>M²</v>
          </cell>
        </row>
        <row r="23">
          <cell r="A23">
            <v>0</v>
          </cell>
        </row>
        <row r="24">
          <cell r="A24" t="str">
            <v>MM26.11</v>
          </cell>
          <cell r="B24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I24">
            <v>11.4625</v>
          </cell>
        </row>
        <row r="25">
          <cell r="B25" t="str">
            <v>RAMPAS DE ACESSO</v>
          </cell>
          <cell r="C25">
            <v>42</v>
          </cell>
          <cell r="D25">
            <v>0.25</v>
          </cell>
          <cell r="G25">
            <v>10.5</v>
          </cell>
        </row>
        <row r="26">
          <cell r="C26">
            <v>3.85</v>
          </cell>
          <cell r="D26">
            <v>0.25</v>
          </cell>
          <cell r="G26">
            <v>0.96250000000000002</v>
          </cell>
        </row>
        <row r="27">
          <cell r="A27">
            <v>0</v>
          </cell>
          <cell r="B27" t="str">
            <v>TOTAL</v>
          </cell>
          <cell r="G27">
            <v>11.4625</v>
          </cell>
          <cell r="H27" t="str">
            <v>M²</v>
          </cell>
        </row>
        <row r="28">
          <cell r="A28">
            <v>0</v>
          </cell>
        </row>
        <row r="29">
          <cell r="A29" t="str">
            <v>MM26.20</v>
          </cell>
          <cell r="B29" t="str">
            <v>FORNECIMENTO E COLOCAÇÃO DE  PROTEÇÃO PARA PORTA EM CHAPA DE AÇO INOXIDÁVEL POLIDO PARA PROTEÇÃO CONTRA CHOQUES MECÂNICOS, Nº 22 FIXADA COM PARAFUSOS AUTO-ATARRACHANTES TIPO PANELA DE 0,80X0,40</v>
          </cell>
          <cell r="I29">
            <v>2</v>
          </cell>
        </row>
        <row r="30">
          <cell r="B30" t="str">
            <v>WC ESPECIAL</v>
          </cell>
          <cell r="F30">
            <v>2</v>
          </cell>
          <cell r="G30">
            <v>2</v>
          </cell>
        </row>
        <row r="31">
          <cell r="A31">
            <v>0</v>
          </cell>
          <cell r="B31" t="str">
            <v>TOTAL</v>
          </cell>
          <cell r="G31">
            <v>2</v>
          </cell>
          <cell r="H31" t="str">
            <v xml:space="preserve">UN </v>
          </cell>
        </row>
        <row r="32">
          <cell r="A32">
            <v>0</v>
          </cell>
        </row>
        <row r="33">
          <cell r="A33" t="str">
            <v>MM26.30</v>
          </cell>
          <cell r="B33" t="str">
            <v>ANEL DE BORRACHA PARA GUIA DE DEFICIENTE EM CORRIMÃO APLICADO</v>
          </cell>
          <cell r="I33">
            <v>18</v>
          </cell>
        </row>
        <row r="34">
          <cell r="A34">
            <v>0</v>
          </cell>
          <cell r="B34" t="str">
            <v>RAMPAS DE ACESSO</v>
          </cell>
          <cell r="F34">
            <v>18</v>
          </cell>
          <cell r="G34">
            <v>18</v>
          </cell>
        </row>
        <row r="35">
          <cell r="A35">
            <v>0</v>
          </cell>
          <cell r="B35" t="str">
            <v>TOTAL</v>
          </cell>
          <cell r="G35">
            <v>18</v>
          </cell>
          <cell r="H35" t="str">
            <v xml:space="preserve">UN </v>
          </cell>
        </row>
        <row r="36">
          <cell r="A36">
            <v>0</v>
          </cell>
        </row>
        <row r="37">
          <cell r="A37" t="str">
            <v>MM26.33</v>
          </cell>
          <cell r="B37" t="str">
            <v>PLACA DE SINALIZAÇÃO PARA PORTAS EM PVC E ADESIVO VINÍLICO MEDINDO 0,80X0,20M APLICADA</v>
          </cell>
          <cell r="I37">
            <v>1</v>
          </cell>
        </row>
        <row r="38">
          <cell r="B38" t="str">
            <v>WC ESPECIAL (UNISEX) 0,80x0,20m</v>
          </cell>
          <cell r="F38">
            <v>1</v>
          </cell>
          <cell r="G38">
            <v>1</v>
          </cell>
        </row>
        <row r="39">
          <cell r="A39">
            <v>0</v>
          </cell>
          <cell r="B39" t="str">
            <v>TOTAL</v>
          </cell>
          <cell r="G39">
            <v>1</v>
          </cell>
          <cell r="H39" t="str">
            <v xml:space="preserve">UN </v>
          </cell>
        </row>
        <row r="40">
          <cell r="A40">
            <v>0</v>
          </cell>
        </row>
        <row r="41">
          <cell r="A41" t="str">
            <v>MM26.35</v>
          </cell>
          <cell r="B41" t="str">
            <v>ADESIVO DE ESPERA P/ CADEIRANTE (PICTOGRAMA DE PISO) MODELO 1 VINIL 3M 0,80X1,20 APLICADO.</v>
          </cell>
          <cell r="I41">
            <v>1</v>
          </cell>
        </row>
        <row r="42">
          <cell r="B42" t="str">
            <v>ESPERA 1,20x0,80m</v>
          </cell>
          <cell r="F42">
            <v>1</v>
          </cell>
          <cell r="G42">
            <v>1</v>
          </cell>
        </row>
        <row r="43">
          <cell r="A43">
            <v>0</v>
          </cell>
          <cell r="B43" t="str">
            <v>TOTAL</v>
          </cell>
          <cell r="G43">
            <v>1</v>
          </cell>
          <cell r="H43" t="str">
            <v xml:space="preserve">UN </v>
          </cell>
        </row>
        <row r="44">
          <cell r="A44">
            <v>0</v>
          </cell>
        </row>
        <row r="45">
          <cell r="A45" t="str">
            <v>MM26.36</v>
          </cell>
          <cell r="B45" t="str">
            <v>PLACAS DE SINALIZAÇÃO EM POLICARBONATO (OU SIMILAR) COM VERSO EM AUTO-ADESIVO MEDINDO 0,21X0,10. TIPOLOGIA GRÁFICA COM RELEVO DE 1MM E DESCRIÇÃO EM BRAILLE APLICADO.</v>
          </cell>
          <cell r="I45">
            <v>1</v>
          </cell>
        </row>
        <row r="46">
          <cell r="B46" t="str">
            <v>WC ESPECIAL (UNISEX) 0,21x0,10m</v>
          </cell>
          <cell r="F46">
            <v>1</v>
          </cell>
          <cell r="G46">
            <v>1</v>
          </cell>
        </row>
        <row r="47">
          <cell r="A47">
            <v>0</v>
          </cell>
          <cell r="B47" t="str">
            <v>TOTAL</v>
          </cell>
          <cell r="G47">
            <v>1</v>
          </cell>
          <cell r="H47" t="str">
            <v xml:space="preserve">UN </v>
          </cell>
        </row>
        <row r="48">
          <cell r="A48">
            <v>0</v>
          </cell>
        </row>
        <row r="49">
          <cell r="A49" t="str">
            <v>MM26.37</v>
          </cell>
          <cell r="B49" t="str">
            <v>PLACA VISUAL 0,10X0,10M ADESIVO 3M, PARA CADEIRAS RESERVADAS</v>
          </cell>
          <cell r="I49">
            <v>2</v>
          </cell>
        </row>
        <row r="50">
          <cell r="B50" t="str">
            <v>BANCO DA SALA DE ESPERA (AUDITIVO) 0,10x0,10m</v>
          </cell>
          <cell r="F50">
            <v>1</v>
          </cell>
          <cell r="G50">
            <v>1</v>
          </cell>
        </row>
        <row r="51">
          <cell r="B51" t="str">
            <v>BANCO DA SALA DE ESPERA (VISUAL) 0,10x0,10m</v>
          </cell>
          <cell r="F51">
            <v>1</v>
          </cell>
          <cell r="G51">
            <v>1</v>
          </cell>
        </row>
        <row r="52">
          <cell r="A52">
            <v>0</v>
          </cell>
          <cell r="B52" t="str">
            <v>TOTAL</v>
          </cell>
          <cell r="G52">
            <v>2</v>
          </cell>
          <cell r="H52" t="str">
            <v xml:space="preserve">UN </v>
          </cell>
        </row>
        <row r="53">
          <cell r="A53">
            <v>0</v>
          </cell>
        </row>
        <row r="54">
          <cell r="A54" t="str">
            <v>MM26.38</v>
          </cell>
          <cell r="B54" t="str">
            <v>FORNECIMENTO E ASSENTAMENTO DE PLACA DE SINALIZAÇÃO VERTICAL PARA VAGAS DESTINADAS PESSOAS PORTADORA DE DEFICIÊNCIA OU COM MOBILIDADE REDUZIDA 0,50X0,70, COM POSTE EM ESTACIONAMENTOS.</v>
          </cell>
          <cell r="I54">
            <v>1</v>
          </cell>
        </row>
        <row r="55">
          <cell r="B55" t="str">
            <v>ESTACIONAMENTO</v>
          </cell>
          <cell r="C55">
            <v>1</v>
          </cell>
          <cell r="G55">
            <v>1</v>
          </cell>
        </row>
        <row r="56">
          <cell r="A56">
            <v>0</v>
          </cell>
          <cell r="B56" t="str">
            <v>TOTAL</v>
          </cell>
          <cell r="G56">
            <v>1</v>
          </cell>
          <cell r="H56" t="str">
            <v xml:space="preserve">UN </v>
          </cell>
        </row>
        <row r="57">
          <cell r="A57">
            <v>0</v>
          </cell>
        </row>
        <row r="58">
          <cell r="A58" t="str">
            <v>MM26.39</v>
          </cell>
          <cell r="B58" t="str">
            <v>FORNECIMENTO E COLOCAÇÃO DE  SINALIZAÇÃO DE PISO, ANTIDERRAPANTE E FOTOLUMINESCENTE, COM LARGURA DE 2,5CM.</v>
          </cell>
          <cell r="I58">
            <v>6.8000000000000007</v>
          </cell>
        </row>
        <row r="59">
          <cell r="B59" t="str">
            <v>ENTRADA</v>
          </cell>
          <cell r="C59">
            <v>0.4</v>
          </cell>
          <cell r="F59">
            <v>17</v>
          </cell>
          <cell r="G59">
            <v>6.8000000000000007</v>
          </cell>
        </row>
        <row r="60">
          <cell r="A60">
            <v>0</v>
          </cell>
          <cell r="B60" t="str">
            <v>TOTAL</v>
          </cell>
          <cell r="G60">
            <v>6.8000000000000007</v>
          </cell>
          <cell r="H60" t="str">
            <v>M</v>
          </cell>
        </row>
        <row r="61">
          <cell r="A61">
            <v>0</v>
          </cell>
        </row>
        <row r="63">
          <cell r="G63">
            <v>111.41750000000002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NIVCOLETOR"/>
      <sheetName val="LOCNIVDISTRIBUICAO"/>
      <sheetName val="LOCNIVADUTORA"/>
      <sheetName val="itens compesa topografia atual"/>
      <sheetName val="Levantamento Ecobatimetrico (2)"/>
      <sheetName val="Lev altimetrico de área urbana,"/>
      <sheetName val="transporte de cotas"/>
      <sheetName val="Levantamento Ecobatimetrico"/>
      <sheetName val="LEVANT. ECOBATIMETRICO DIÁRIA"/>
      <sheetName val="Sondagem a trado"/>
      <sheetName val="Ponto Geodésico"/>
      <sheetName val="loc.niv.contra."/>
      <sheetName val="Lev plan semi cadastral 1m"/>
      <sheetName val="Lev plan e cad curvas cada 0,5m"/>
      <sheetName val="FORNEQUIPE TOPOGRAFIA"/>
      <sheetName val="Lev plan das areas edif"/>
      <sheetName val="LEV PLAN"/>
      <sheetName val="LEV PLAN CL IIIPA IVPA"/>
      <sheetName val="LEV PLALTI CADASTRAL IPAC IIPAC"/>
      <sheetName val="NIVGEO_IN"/>
      <sheetName val="NIVGEOPREC4MMVK"/>
      <sheetName val="EqA poligonal VP"/>
      <sheetName val="EqA poligonal IIIP IVP"/>
      <sheetName val="EqA poligonal IP IIP"/>
      <sheetName val="CADASTRO DE INTERFERENCIA SUBT."/>
      <sheetName val="NIVGEO_IIN"/>
      <sheetName val="servico GPS"/>
      <sheetName val="Insumos"/>
      <sheetName val="SERVIÇOS BÁSICOS"/>
      <sheetName val="Dias disponíveis"/>
      <sheetName val="CUSTO GOL"/>
      <sheetName val="CUSTO KOMBI"/>
      <sheetName val="Custo computador portatil"/>
      <sheetName val="CUSTO barco"/>
      <sheetName val="CUSTO KOMB_H"/>
      <sheetName val="Custo comput. soft. impr."/>
      <sheetName val="Custo Batimetrogpssoftware"/>
      <sheetName val="memoria de cálculo Pge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A2" t="str">
            <v>01.02.01</v>
          </cell>
          <cell r="B2" t="str">
            <v>Topógrafo</v>
          </cell>
          <cell r="C2">
            <v>1944.8</v>
          </cell>
          <cell r="D2" t="str">
            <v>MÊS/H</v>
          </cell>
          <cell r="E2">
            <v>8.84</v>
          </cell>
        </row>
        <row r="3">
          <cell r="A3" t="str">
            <v>01.02.02</v>
          </cell>
          <cell r="B3" t="str">
            <v xml:space="preserve">Aux de Topografia </v>
          </cell>
          <cell r="C3">
            <v>675.4</v>
          </cell>
          <cell r="D3" t="str">
            <v>MÊS/H</v>
          </cell>
          <cell r="E3">
            <v>3.07</v>
          </cell>
        </row>
        <row r="4">
          <cell r="A4" t="str">
            <v>01.02.03</v>
          </cell>
          <cell r="B4" t="str">
            <v xml:space="preserve">Ajudante Geral (servente) </v>
          </cell>
          <cell r="C4">
            <v>552.20000000000005</v>
          </cell>
          <cell r="D4" t="str">
            <v>MÊS/H</v>
          </cell>
          <cell r="E4">
            <v>2.5099999999999998</v>
          </cell>
        </row>
        <row r="5">
          <cell r="A5" t="str">
            <v>01.02.04</v>
          </cell>
          <cell r="B5" t="str">
            <v xml:space="preserve">Coord Gabinete </v>
          </cell>
          <cell r="C5">
            <v>5880.6</v>
          </cell>
          <cell r="D5" t="str">
            <v>MÊS/H</v>
          </cell>
          <cell r="E5">
            <v>26.73</v>
          </cell>
        </row>
        <row r="6">
          <cell r="A6" t="str">
            <v>01.02.05</v>
          </cell>
          <cell r="B6" t="str">
            <v>Coord Campo</v>
          </cell>
          <cell r="C6">
            <v>5880.6</v>
          </cell>
          <cell r="D6" t="str">
            <v>MÊS/H</v>
          </cell>
          <cell r="E6">
            <v>26.73</v>
          </cell>
        </row>
        <row r="7">
          <cell r="A7" t="str">
            <v>01.02.06</v>
          </cell>
          <cell r="B7" t="str">
            <v xml:space="preserve">Cadista/calculista </v>
          </cell>
          <cell r="C7">
            <v>1254</v>
          </cell>
          <cell r="D7" t="str">
            <v>MÊS/H</v>
          </cell>
          <cell r="E7">
            <v>5.7</v>
          </cell>
        </row>
        <row r="8">
          <cell r="A8" t="str">
            <v>01.02.07</v>
          </cell>
          <cell r="B8" t="str">
            <v>Encarregado</v>
          </cell>
          <cell r="C8">
            <v>1779.8</v>
          </cell>
          <cell r="D8" t="str">
            <v>MÊS/H</v>
          </cell>
          <cell r="E8">
            <v>8.09</v>
          </cell>
        </row>
        <row r="9">
          <cell r="A9" t="str">
            <v>01.02.08</v>
          </cell>
          <cell r="B9" t="str">
            <v>Técnico Detectorista</v>
          </cell>
          <cell r="C9">
            <v>2400</v>
          </cell>
          <cell r="D9" t="str">
            <v>MÊS</v>
          </cell>
          <cell r="E9">
            <v>10.91</v>
          </cell>
        </row>
        <row r="10">
          <cell r="A10" t="str">
            <v>01.02.09</v>
          </cell>
          <cell r="B10" t="str">
            <v>Sondador</v>
          </cell>
          <cell r="C10">
            <v>734.8</v>
          </cell>
          <cell r="D10" t="str">
            <v>MÊS/H</v>
          </cell>
          <cell r="E10">
            <v>3.34</v>
          </cell>
        </row>
        <row r="11">
          <cell r="A11" t="str">
            <v>01.02.10</v>
          </cell>
          <cell r="B11" t="str">
            <v>Motorista</v>
          </cell>
          <cell r="C11">
            <v>811.8</v>
          </cell>
          <cell r="D11" t="str">
            <v>MÊS/H</v>
          </cell>
          <cell r="E11">
            <v>3.69</v>
          </cell>
        </row>
        <row r="12">
          <cell r="A12" t="str">
            <v>01.02.12</v>
          </cell>
          <cell r="B12" t="str">
            <v>Geólogo</v>
          </cell>
          <cell r="C12">
            <v>4335</v>
          </cell>
          <cell r="D12" t="str">
            <v>MÊS/H</v>
          </cell>
          <cell r="E12">
            <v>19.7</v>
          </cell>
        </row>
        <row r="13">
          <cell r="A13" t="str">
            <v>01.02.13</v>
          </cell>
          <cell r="B13" t="str">
            <v>Engenheiro Pleno/hidrografia</v>
          </cell>
          <cell r="C13">
            <v>4335</v>
          </cell>
          <cell r="D13" t="str">
            <v>MÊS/H</v>
          </cell>
          <cell r="E13">
            <v>19.7</v>
          </cell>
        </row>
        <row r="16">
          <cell r="A16" t="str">
            <v>01.03.01</v>
          </cell>
          <cell r="B16" t="str">
            <v>Veículo Gol/ Similar c/combustível– 3500 Km/mês -administração</v>
          </cell>
          <cell r="C16">
            <v>2278.8461538461538</v>
          </cell>
          <cell r="D16" t="str">
            <v>MÊS</v>
          </cell>
        </row>
        <row r="17">
          <cell r="A17" t="str">
            <v>01.03.02</v>
          </cell>
          <cell r="B17" t="str">
            <v>Veículo Kombi /similar c/combustível– 3500 Km/mês</v>
          </cell>
          <cell r="C17">
            <v>3409.5454545454545</v>
          </cell>
          <cell r="D17" t="str">
            <v>MÊS</v>
          </cell>
        </row>
        <row r="18">
          <cell r="A18" t="str">
            <v>01.03.03</v>
          </cell>
          <cell r="B18" t="str">
            <v>Veículo Gol/ Similar c/combustível– 3500 Km/mês -Campo</v>
          </cell>
          <cell r="C18">
            <v>2278.8461538461538</v>
          </cell>
          <cell r="D18" t="str">
            <v>MÊS</v>
          </cell>
        </row>
        <row r="19">
          <cell r="A19" t="str">
            <v>01.03.04</v>
          </cell>
          <cell r="B19" t="str">
            <v>Veículo Kombi /similar c/combustível</v>
          </cell>
          <cell r="C19">
            <v>16.888636363636362</v>
          </cell>
          <cell r="D19" t="str">
            <v>H</v>
          </cell>
        </row>
        <row r="20">
          <cell r="A20" t="str">
            <v>01.03.05</v>
          </cell>
          <cell r="B20" t="str">
            <v>Barco 13 pés com motor a gasolina e carreta</v>
          </cell>
          <cell r="C20">
            <v>1311.68</v>
          </cell>
          <cell r="D20" t="str">
            <v>MÊS</v>
          </cell>
        </row>
        <row r="22">
          <cell r="A22" t="str">
            <v>01.04.01</v>
          </cell>
          <cell r="B22" t="str">
            <v>GPS L1/l2(Geodésico)/Software</v>
          </cell>
          <cell r="C22">
            <v>4200</v>
          </cell>
          <cell r="D22" t="str">
            <v>MÊS</v>
          </cell>
        </row>
        <row r="23">
          <cell r="A23" t="str">
            <v>01.04.02</v>
          </cell>
          <cell r="B23" t="str">
            <v xml:space="preserve">Estação Total classe 3 (precisão angular 3”) </v>
          </cell>
          <cell r="C23">
            <v>1500</v>
          </cell>
          <cell r="D23" t="str">
            <v>MÊS</v>
          </cell>
        </row>
        <row r="24">
          <cell r="A24" t="str">
            <v>01.04.03</v>
          </cell>
          <cell r="B24" t="str">
            <v xml:space="preserve">Estação Total classe 2 (precisão angular 5”) </v>
          </cell>
          <cell r="C24">
            <v>1400</v>
          </cell>
          <cell r="D24" t="str">
            <v>MÊS</v>
          </cell>
        </row>
        <row r="25">
          <cell r="A25" t="str">
            <v>01.04.04</v>
          </cell>
          <cell r="B25" t="str">
            <v>Estação Total c/acessorios precisão mínima 7"</v>
          </cell>
          <cell r="C25">
            <v>1450</v>
          </cell>
          <cell r="D25" t="str">
            <v>MÊS</v>
          </cell>
        </row>
        <row r="26">
          <cell r="A26" t="str">
            <v>01.04.05</v>
          </cell>
          <cell r="B26" t="str">
            <v xml:space="preserve">Distanciômetro Eletrônico classe 3 </v>
          </cell>
          <cell r="C26">
            <v>890</v>
          </cell>
          <cell r="D26" t="str">
            <v>MÊS</v>
          </cell>
        </row>
        <row r="27">
          <cell r="A27" t="str">
            <v>01.04.06</v>
          </cell>
          <cell r="B27" t="str">
            <v xml:space="preserve">Teodolito classe 3 (precisão alta) </v>
          </cell>
          <cell r="C27">
            <v>690</v>
          </cell>
          <cell r="D27" t="str">
            <v>MÊS</v>
          </cell>
        </row>
        <row r="28">
          <cell r="A28" t="str">
            <v>01.04.07</v>
          </cell>
          <cell r="B28" t="str">
            <v xml:space="preserve">Teodolito classe 2 (precisão média) </v>
          </cell>
          <cell r="C28">
            <v>480</v>
          </cell>
          <cell r="D28" t="str">
            <v>MÊS</v>
          </cell>
        </row>
        <row r="29">
          <cell r="A29" t="str">
            <v>01.04.08</v>
          </cell>
          <cell r="B29" t="str">
            <v xml:space="preserve">Teodolito classe 1 (precisão baixa) </v>
          </cell>
          <cell r="C29">
            <v>360</v>
          </cell>
          <cell r="D29" t="str">
            <v>MÊS</v>
          </cell>
        </row>
        <row r="30">
          <cell r="A30" t="str">
            <v>01.04.09</v>
          </cell>
          <cell r="B30" t="str">
            <v xml:space="preserve">Nível classe 4 (precisão muito alta) </v>
          </cell>
          <cell r="C30">
            <v>600</v>
          </cell>
          <cell r="D30" t="str">
            <v>MÊS</v>
          </cell>
        </row>
        <row r="31">
          <cell r="A31" t="str">
            <v>01.04.10</v>
          </cell>
          <cell r="B31" t="str">
            <v xml:space="preserve">Nível classe 3 (precisão alta) </v>
          </cell>
          <cell r="C31">
            <v>270</v>
          </cell>
          <cell r="D31" t="str">
            <v>MÊS</v>
          </cell>
        </row>
        <row r="32">
          <cell r="A32" t="str">
            <v>01.04.11</v>
          </cell>
          <cell r="B32" t="str">
            <v xml:space="preserve">Nível classe 2 (precisão média) </v>
          </cell>
          <cell r="C32">
            <v>180</v>
          </cell>
          <cell r="D32" t="str">
            <v>MÊS</v>
          </cell>
        </row>
        <row r="33">
          <cell r="A33" t="str">
            <v>01.04.12</v>
          </cell>
          <cell r="B33" t="str">
            <v xml:space="preserve">Miras Invar </v>
          </cell>
          <cell r="C33">
            <v>150</v>
          </cell>
          <cell r="D33" t="str">
            <v>MÊS</v>
          </cell>
        </row>
        <row r="34">
          <cell r="A34" t="str">
            <v>01.04.13</v>
          </cell>
          <cell r="B34" t="str">
            <v xml:space="preserve">Micro/Software e Plotter/Impressora </v>
          </cell>
          <cell r="C34">
            <v>1723.6118999999999</v>
          </cell>
          <cell r="D34" t="str">
            <v>MÊS</v>
          </cell>
        </row>
        <row r="35">
          <cell r="A35" t="str">
            <v>01.04.14</v>
          </cell>
          <cell r="B35" t="str">
            <v xml:space="preserve">Detector eletromagnético </v>
          </cell>
          <cell r="C35">
            <v>420</v>
          </cell>
          <cell r="D35" t="str">
            <v>MÊS</v>
          </cell>
        </row>
        <row r="36">
          <cell r="A36" t="str">
            <v>01.04.15</v>
          </cell>
          <cell r="B36" t="str">
            <v xml:space="preserve">Detector de metais </v>
          </cell>
          <cell r="C36">
            <v>180</v>
          </cell>
          <cell r="D36" t="str">
            <v>MÊS</v>
          </cell>
        </row>
        <row r="37">
          <cell r="A37" t="str">
            <v>01.04.16</v>
          </cell>
          <cell r="B37" t="str">
            <v>Radio Comunicação 2 Unidades</v>
          </cell>
          <cell r="C37">
            <v>100</v>
          </cell>
          <cell r="D37" t="str">
            <v>MÊS</v>
          </cell>
        </row>
        <row r="38">
          <cell r="A38" t="str">
            <v>01.04.17</v>
          </cell>
          <cell r="B38" t="str">
            <v>Trado manual c/acessórios</v>
          </cell>
          <cell r="C38">
            <v>4</v>
          </cell>
          <cell r="D38" t="str">
            <v>H</v>
          </cell>
        </row>
        <row r="39">
          <cell r="A39" t="str">
            <v>01.04.18</v>
          </cell>
          <cell r="B39" t="str">
            <v>Ecobatímetro c/Software</v>
          </cell>
          <cell r="C39">
            <v>4500</v>
          </cell>
          <cell r="D39" t="str">
            <v>MÊS</v>
          </cell>
        </row>
        <row r="40">
          <cell r="A40" t="str">
            <v>01.04.19</v>
          </cell>
          <cell r="B40" t="str">
            <v>Micro Portatil/Software</v>
          </cell>
          <cell r="C40">
            <v>158.44581166666669</v>
          </cell>
          <cell r="D40" t="str">
            <v>MÊS</v>
          </cell>
        </row>
      </sheetData>
      <sheetData sheetId="28">
        <row r="5">
          <cell r="A5" t="str">
            <v>01.01.01</v>
          </cell>
          <cell r="B5" t="str">
            <v>Poligonais IP e IIP</v>
          </cell>
          <cell r="C5" t="str">
            <v>Equipe/dia</v>
          </cell>
        </row>
        <row r="6">
          <cell r="A6" t="str">
            <v>01.01.02</v>
          </cell>
          <cell r="B6" t="str">
            <v>Poligonais IIIP e IVP</v>
          </cell>
          <cell r="C6" t="str">
            <v>Equipe/dia</v>
          </cell>
        </row>
        <row r="7">
          <cell r="A7" t="str">
            <v>01.01.03</v>
          </cell>
          <cell r="B7" t="str">
            <v>Poligonais VP</v>
          </cell>
          <cell r="C7" t="str">
            <v>Equipe/dia</v>
          </cell>
        </row>
        <row r="8">
          <cell r="A8" t="str">
            <v>01.01.04</v>
          </cell>
          <cell r="B8" t="str">
            <v>Nivelamento geométrico de precisão 4mm Vk</v>
          </cell>
          <cell r="C8" t="str">
            <v>Equipe/dia</v>
          </cell>
        </row>
        <row r="9">
          <cell r="A9" t="str">
            <v>01.01.05</v>
          </cell>
          <cell r="B9" t="str">
            <v>Nivelamento geométrico IN</v>
          </cell>
          <cell r="C9" t="str">
            <v>Equipe/dia</v>
          </cell>
        </row>
        <row r="10">
          <cell r="A10" t="str">
            <v>01.01.06</v>
          </cell>
          <cell r="B10" t="str">
            <v>Nivelamento geométrico IIN</v>
          </cell>
          <cell r="C10" t="str">
            <v>Equipe/dia</v>
          </cell>
        </row>
        <row r="11">
          <cell r="A11" t="str">
            <v>01.01.07</v>
          </cell>
          <cell r="B11" t="str">
            <v>Levantamento topográfico planialtimétrico classe IIIPA e IV PA</v>
          </cell>
          <cell r="C11" t="str">
            <v>Equipe/dia</v>
          </cell>
        </row>
        <row r="12">
          <cell r="A12" t="str">
            <v>01.01.08</v>
          </cell>
          <cell r="B12" t="str">
            <v>Levantamento topográfico planialtimétrico cadastral I PAC e II PAC</v>
          </cell>
          <cell r="C12" t="str">
            <v>Equipe/dia</v>
          </cell>
        </row>
        <row r="13">
          <cell r="A13" t="str">
            <v>01.01.09</v>
          </cell>
          <cell r="B13" t="str">
            <v>Levantamento planimétrico</v>
          </cell>
          <cell r="C13" t="str">
            <v>Equipe/dia</v>
          </cell>
        </row>
        <row r="14">
          <cell r="A14" t="str">
            <v>01.01.10</v>
          </cell>
          <cell r="B14" t="str">
            <v>Fornecimento de equipe de topografia</v>
          </cell>
          <cell r="C14" t="str">
            <v>Equipe/dia</v>
          </cell>
        </row>
        <row r="15">
          <cell r="A15" t="str">
            <v>01.01.11</v>
          </cell>
          <cell r="B15" t="str">
            <v>Cadastro de interferência subterrânea</v>
          </cell>
          <cell r="C15" t="str">
            <v>Equipe/dia</v>
          </cell>
        </row>
        <row r="16">
          <cell r="A16" t="str">
            <v>01.01.12</v>
          </cell>
          <cell r="B16" t="str">
            <v>Serviços com GPS</v>
          </cell>
          <cell r="C16" t="str">
            <v>Equipe/dia</v>
          </cell>
        </row>
        <row r="17">
          <cell r="A17" t="str">
            <v>01.01.19</v>
          </cell>
          <cell r="B17" t="str">
            <v>Levantamento Ecobatimétrico (diária)</v>
          </cell>
          <cell r="C17" t="str">
            <v>Equipe/dia</v>
          </cell>
        </row>
        <row r="19">
          <cell r="A19" t="str">
            <v>01.01.13</v>
          </cell>
          <cell r="B19" t="str">
            <v>Levantamento Planimétrico das áreas edificadas para atualização semicadastral</v>
          </cell>
          <cell r="C19" t="str">
            <v>HA</v>
          </cell>
        </row>
        <row r="20">
          <cell r="A20" t="str">
            <v>01.01.14</v>
          </cell>
          <cell r="B20" t="str">
            <v>Levantamento Planialtimétrico e cadastral de área de travessias, estações elevatórias, estação de tratamento e reservatório, inclusive demarcação da poligonal, transporte de RN, transporte de coordenadas, implantação de testemunhos e elaboração de desenho</v>
          </cell>
          <cell r="C20" t="str">
            <v>HA</v>
          </cell>
        </row>
        <row r="21">
          <cell r="A21" t="str">
            <v>01.01.15</v>
          </cell>
          <cell r="B21" t="str">
            <v xml:space="preserve">Locação, nivelamento e contranivelamento de eixo piquetado a cada 20 metros, com faixas de largura de 20 metros, incluindo curvas de nível de metro em metro, transporte de RN e implantação de testemunho, cadastramento de interferências, desenho na escala </v>
          </cell>
          <cell r="C21" t="str">
            <v>KM</v>
          </cell>
        </row>
        <row r="22">
          <cell r="A22" t="str">
            <v>01.01.16</v>
          </cell>
          <cell r="B22" t="str">
            <v>Implantação de Ponto Geodésico em área externa, inclusive monumentalização, de acordo com as especificações técnicas do Setor de Cadastro Técnico da Compesa</v>
          </cell>
          <cell r="C22" t="str">
            <v>un</v>
          </cell>
        </row>
        <row r="23">
          <cell r="A23" t="str">
            <v>01.01.17</v>
          </cell>
          <cell r="B23" t="str">
            <v xml:space="preserve">Sondagem a Trado Manual </v>
          </cell>
          <cell r="C23" t="str">
            <v>m</v>
          </cell>
        </row>
        <row r="24">
          <cell r="A24" t="str">
            <v>01.01.18</v>
          </cell>
          <cell r="B24" t="str">
            <v>Transporte de Cotas</v>
          </cell>
          <cell r="C24" t="str">
            <v>Km</v>
          </cell>
        </row>
        <row r="25">
          <cell r="A25" t="str">
            <v>01.01.20</v>
          </cell>
          <cell r="B25" t="str">
            <v>Levantamento de seções topo ecobatimétricas</v>
          </cell>
          <cell r="C25" t="str">
            <v>m</v>
          </cell>
        </row>
        <row r="26">
          <cell r="A26" t="str">
            <v>01.01.21</v>
          </cell>
          <cell r="B26" t="str">
            <v>Levantamento semi-cadastral de área urbana, com registro dimensional de ruas (pavimentadas e não pavimentadas), meios fios, lotes, testadas dos prédios, com curvas de nível de metro em metro e escala de 1:1000</v>
          </cell>
          <cell r="C26" t="str">
            <v>ha</v>
          </cell>
        </row>
        <row r="27">
          <cell r="A27" t="str">
            <v>01.01.22</v>
          </cell>
          <cell r="B27" t="str">
            <v>Levantamento altimétrico de área urbana, com curvas de nível de metro em metro e escala 1:1000</v>
          </cell>
          <cell r="C27" t="str">
            <v>ha</v>
          </cell>
        </row>
        <row r="28">
          <cell r="A28" t="str">
            <v>01.01.23</v>
          </cell>
          <cell r="B28" t="str">
            <v xml:space="preserve">Levantamento topográfico de área com ecobatímetro em corpo d´água doce/salobra com distância entre linhas de 5m as linhas </v>
          </cell>
          <cell r="C28" t="str">
            <v>ha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  <sheetName val="RESUMO VAZÕES"/>
      <sheetName val="EVOL.POP.SUB-BACIA"/>
      <sheetName val="4.0-EVOL.POP.SETOR_CENTRO"/>
      <sheetName val="6.0-EVOL.POP.SETOR_C.NOVA"/>
      <sheetName val="5.0-EVOL.POP.SETOR_A.CORUJA"/>
      <sheetName val="3.0-EVOL.POP.SETOR_DELM_COHAB"/>
      <sheetName val="2.0-EVOL.POP.BAIRROS"/>
      <sheetName val="1.0-MEM.CÁLC."/>
      <sheetName val="EVOL.POP.80-07"/>
      <sheetName val="EVOL.POP.Tx.Geo."/>
      <sheetName val="EVOL.POP.80-00"/>
      <sheetName val="EVOL.CONT.TOTAL"/>
      <sheetName val="ÁREA ZONA HOM."/>
      <sheetName val="EVOL.POP.ZCUeZEU"/>
    </sheetNames>
    <definedNames>
      <definedName name="PassaExtenso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ação da Obra"/>
      <sheetName val="ETA velha"/>
      <sheetName val="ETA nova"/>
      <sheetName val="eta1"/>
      <sheetName val="tabcompesa"/>
    </sheetNames>
    <sheetDataSet>
      <sheetData sheetId="0"/>
      <sheetData sheetId="1"/>
      <sheetData sheetId="2"/>
      <sheetData sheetId="3"/>
      <sheetData sheetId="4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2">
          <cell r="B2" t="str">
            <v>18.01</v>
          </cell>
        </row>
        <row r="3">
          <cell r="B3" t="str">
            <v>18.01.005</v>
          </cell>
          <cell r="C3" t="str">
            <v>Fio de cobre nu, tempera meio-duro, classe 1A S.M. - 10 mm², inclusive assentamento.</v>
          </cell>
          <cell r="D3" t="str">
            <v>m</v>
          </cell>
          <cell r="F3">
            <v>1.84</v>
          </cell>
          <cell r="G3">
            <v>0</v>
          </cell>
        </row>
        <row r="4">
          <cell r="B4" t="str">
            <v>18.01.010</v>
          </cell>
          <cell r="C4" t="str">
            <v>Fio de cobre, tempera meio-duro, classe 1, com cobertura de PVC, tipo WPP, S.M. - 4 mm², inclusive assentamento.</v>
          </cell>
          <cell r="D4" t="str">
            <v>m</v>
          </cell>
          <cell r="F4">
            <v>0.97</v>
          </cell>
          <cell r="G4">
            <v>0</v>
          </cell>
        </row>
        <row r="5">
          <cell r="B5" t="str">
            <v>18.01.015</v>
          </cell>
          <cell r="C5" t="str">
            <v>Desativação da rede elétrica existente.</v>
          </cell>
          <cell r="D5" t="str">
            <v>vb</v>
          </cell>
          <cell r="F5">
            <v>283.14</v>
          </cell>
        </row>
        <row r="6">
          <cell r="B6" t="str">
            <v>18.01.016</v>
          </cell>
          <cell r="C6" t="str">
            <v>Revisão do circuito elétrico que alimenta as luminárias para lâmpadas vapor mercúrio (aproveitamento de 90 % da fiação existente).</v>
          </cell>
          <cell r="D6" t="str">
            <v>vb</v>
          </cell>
          <cell r="F6">
            <v>613.08000000000004</v>
          </cell>
        </row>
        <row r="7">
          <cell r="B7" t="str">
            <v>18.01.020</v>
          </cell>
          <cell r="C7" t="str">
            <v>Fio de cobre, tempera meio-duro, classe 1, com cobertura de PVC, tipo WPP, S.M. - 6 mm², inclusive assentamento.</v>
          </cell>
          <cell r="D7" t="str">
            <v>m</v>
          </cell>
          <cell r="F7">
            <v>1.1599999999999999</v>
          </cell>
          <cell r="G7">
            <v>0</v>
          </cell>
        </row>
        <row r="8">
          <cell r="B8" t="str">
            <v>18.01.025</v>
          </cell>
          <cell r="C8" t="str">
            <v>Fio de cobre, tempera meio-duro, classe 1, com cobertura de PVC, tipo WPP, S.M. - 10 mm², inclusive assentamento.</v>
          </cell>
          <cell r="D8" t="str">
            <v>m</v>
          </cell>
          <cell r="F8">
            <v>1.62</v>
          </cell>
          <cell r="G8">
            <v>0</v>
          </cell>
        </row>
        <row r="9">
          <cell r="B9" t="str">
            <v>18.01.030</v>
          </cell>
          <cell r="C9" t="str">
            <v>Cabo de cobre, tempera meio-duro, encordoamento classe 2, com cobertura de PVC, tipo WPP, S.M. - 10 mm², inclusive assentamento.</v>
          </cell>
          <cell r="D9" t="str">
            <v>m</v>
          </cell>
          <cell r="F9">
            <v>1.64</v>
          </cell>
          <cell r="G9">
            <v>0</v>
          </cell>
        </row>
        <row r="10">
          <cell r="B10" t="str">
            <v>18.01.040</v>
          </cell>
          <cell r="C10" t="str">
            <v>Cabo de cobre, tempera meio-duro, encordoamento classe 2, com cobertura de PVC, tipo WPP, S.M. - 16 mm², inclusive assentamento.</v>
          </cell>
          <cell r="D10" t="str">
            <v>m</v>
          </cell>
          <cell r="F10">
            <v>2.44</v>
          </cell>
          <cell r="G10">
            <v>0</v>
          </cell>
        </row>
        <row r="11">
          <cell r="B11" t="str">
            <v>18.01.050</v>
          </cell>
          <cell r="C11" t="str">
            <v>Cabo de cobre, tempera meio-duro, encordoamento classe 2, com cobertura de PVC, tipo WPP, S.M. - 25 mm², inclusive assentamento.</v>
          </cell>
          <cell r="D11" t="str">
            <v>m</v>
          </cell>
          <cell r="F11">
            <v>3.24</v>
          </cell>
          <cell r="G11">
            <v>0</v>
          </cell>
        </row>
        <row r="12">
          <cell r="B12" t="str">
            <v>18.01.060</v>
          </cell>
          <cell r="C12" t="str">
            <v xml:space="preserve">Fornecimento e instalação de cabo de cobre nutrancado e asete fios, de tempera mole, bitola de 16 mm2. </v>
          </cell>
          <cell r="D12" t="str">
            <v>m</v>
          </cell>
          <cell r="F12">
            <v>3.4</v>
          </cell>
          <cell r="G12">
            <v>0</v>
          </cell>
        </row>
        <row r="14">
          <cell r="B14" t="str">
            <v>18.02</v>
          </cell>
        </row>
        <row r="15">
          <cell r="B15" t="str">
            <v>18.02.005</v>
          </cell>
          <cell r="C15" t="str">
            <v>Colocação de poste de ferro</v>
          </cell>
          <cell r="D15" t="str">
            <v>m</v>
          </cell>
          <cell r="F15">
            <v>6.51</v>
          </cell>
          <cell r="G15">
            <v>0</v>
          </cell>
        </row>
        <row r="16">
          <cell r="B16" t="str">
            <v>18.02.010</v>
          </cell>
          <cell r="C16" t="str">
            <v>Retirada de postes de concreto secção duplo T200 / 8 com engastamento direto no solo de 1,40 m (Poste 184-570, 18570 e mais dois sem identificação)</v>
          </cell>
          <cell r="D16" t="str">
            <v>un</v>
          </cell>
          <cell r="F16">
            <v>51.97</v>
          </cell>
          <cell r="G16">
            <v>0</v>
          </cell>
        </row>
        <row r="17">
          <cell r="B17" t="str">
            <v>18.02.020</v>
          </cell>
          <cell r="C17" t="str">
            <v>Poste de concreto secção duplo T, 100/8, com engastamento direto no solo de 1,40 m, inclusive colocação.</v>
          </cell>
          <cell r="D17" t="str">
            <v>un</v>
          </cell>
          <cell r="F17">
            <v>172.09</v>
          </cell>
          <cell r="G17">
            <v>0</v>
          </cell>
        </row>
        <row r="18">
          <cell r="B18" t="str">
            <v>18.02.025</v>
          </cell>
          <cell r="C18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8" t="str">
            <v>un</v>
          </cell>
          <cell r="F18">
            <v>239.88</v>
          </cell>
          <cell r="G18">
            <v>0</v>
          </cell>
        </row>
        <row r="19">
          <cell r="B19" t="str">
            <v>18.02.026</v>
          </cell>
          <cell r="C19" t="str">
            <v>Deslocamento de poste.</v>
          </cell>
          <cell r="D19" t="str">
            <v>un</v>
          </cell>
          <cell r="F19">
            <v>67.33</v>
          </cell>
          <cell r="G19">
            <v>0</v>
          </cell>
        </row>
        <row r="20">
          <cell r="B20" t="str">
            <v>18.02.030</v>
          </cell>
          <cell r="C20" t="str">
            <v>Poste de concreto secção duplo T, 300/9, com engastamento direto no solo de 1,40 m, inclusive colocação.</v>
          </cell>
          <cell r="D20" t="str">
            <v>un</v>
          </cell>
          <cell r="F20">
            <v>160.6</v>
          </cell>
          <cell r="G20">
            <v>0</v>
          </cell>
        </row>
        <row r="21">
          <cell r="B21" t="str">
            <v>18.02.040</v>
          </cell>
          <cell r="C21" t="str">
            <v>Poste de concreto secção duplo T, 200/12, com engastamento direto no solo de 1,80 m, inclusive colocação.</v>
          </cell>
          <cell r="D21" t="str">
            <v>un</v>
          </cell>
          <cell r="F21">
            <v>264.32</v>
          </cell>
          <cell r="G21">
            <v>0</v>
          </cell>
        </row>
        <row r="22">
          <cell r="B22" t="str">
            <v>18.02.045</v>
          </cell>
          <cell r="C22" t="str">
            <v>Poste de concreto secção duplo T, 300/8, com engastamento direto no solo de 1,40 m, inclusive colocação.</v>
          </cell>
          <cell r="D22" t="str">
            <v>un</v>
          </cell>
          <cell r="F22">
            <v>193.4</v>
          </cell>
          <cell r="G22">
            <v>0</v>
          </cell>
        </row>
        <row r="23">
          <cell r="B23" t="str">
            <v>18.02.050</v>
          </cell>
          <cell r="C23" t="str">
            <v>Poste de concreto secção duplo T, 300/12, com engastamento direto no solo de 1,80 m, inclusive colocação.</v>
          </cell>
          <cell r="D23" t="str">
            <v>un</v>
          </cell>
          <cell r="F23">
            <v>55.74</v>
          </cell>
          <cell r="G23">
            <v>0</v>
          </cell>
        </row>
        <row r="24">
          <cell r="B24" t="str">
            <v>18.02.051</v>
          </cell>
          <cell r="C24" t="str">
            <v xml:space="preserve">Super poste de concreto armado circular com altura de 20 m. </v>
          </cell>
          <cell r="D24" t="str">
            <v>un</v>
          </cell>
          <cell r="F24">
            <v>2209.3200000000002</v>
          </cell>
          <cell r="G24">
            <v>0</v>
          </cell>
        </row>
        <row r="25">
          <cell r="B25" t="str">
            <v>18.02.060</v>
          </cell>
          <cell r="C25" t="str">
            <v>Poste de concreto c/ seção circular c/ iluminação de 3 pétalas c/ altura de 8 m inclusive colocação, fixação e base de concreto p/ fixação</v>
          </cell>
          <cell r="D25" t="str">
            <v>un</v>
          </cell>
          <cell r="F25">
            <v>888.06</v>
          </cell>
        </row>
        <row r="26">
          <cell r="B26" t="str">
            <v>18.02.070</v>
          </cell>
          <cell r="C26" t="str">
            <v>Poste ornamental.</v>
          </cell>
          <cell r="D26" t="str">
            <v>un</v>
          </cell>
          <cell r="F26">
            <v>210.72</v>
          </cell>
        </row>
        <row r="27">
          <cell r="B27" t="str">
            <v>18.02.071</v>
          </cell>
          <cell r="C27" t="str">
            <v>Poste em concreto vibrado seção circular 9 m - 200 kg</v>
          </cell>
          <cell r="D27" t="str">
            <v>un</v>
          </cell>
          <cell r="F27">
            <v>216</v>
          </cell>
        </row>
        <row r="28">
          <cell r="B28" t="str">
            <v>18.02.080</v>
          </cell>
          <cell r="C28" t="str">
            <v>Fornecimento e instalação de rele fotoelétrico, 1000 w - 220 v.</v>
          </cell>
          <cell r="D28" t="str">
            <v>un</v>
          </cell>
          <cell r="F28">
            <v>18</v>
          </cell>
        </row>
        <row r="30">
          <cell r="B30" t="str">
            <v>18.03</v>
          </cell>
        </row>
        <row r="31">
          <cell r="B31" t="str">
            <v>18.03.010</v>
          </cell>
          <cell r="C31" t="str">
            <v>Estrutura secundária B1 completa, inclusive fixação.</v>
          </cell>
          <cell r="D31" t="str">
            <v>un</v>
          </cell>
          <cell r="F31">
            <v>29.1</v>
          </cell>
          <cell r="G31">
            <v>0</v>
          </cell>
        </row>
        <row r="32">
          <cell r="B32" t="str">
            <v>18.03.015</v>
          </cell>
          <cell r="C32" t="str">
            <v>Estrutura secundária B2 completa, inclusive fixação.</v>
          </cell>
          <cell r="D32" t="str">
            <v>un</v>
          </cell>
          <cell r="F32">
            <v>35.21</v>
          </cell>
          <cell r="G32">
            <v>0</v>
          </cell>
        </row>
        <row r="33">
          <cell r="B33" t="str">
            <v>18.03.020</v>
          </cell>
          <cell r="C33" t="str">
            <v>Estrutura secundária B3 completa, inclusive fixação.</v>
          </cell>
          <cell r="D33" t="str">
            <v>un</v>
          </cell>
          <cell r="F33">
            <v>58.42</v>
          </cell>
          <cell r="G33">
            <v>0</v>
          </cell>
        </row>
        <row r="34">
          <cell r="B34" t="str">
            <v>18.03.030</v>
          </cell>
          <cell r="C34" t="str">
            <v>Estrutura secundária B4 completa, inclusive fixação.</v>
          </cell>
          <cell r="D34" t="str">
            <v>un</v>
          </cell>
          <cell r="F34">
            <v>65.989999999999995</v>
          </cell>
          <cell r="G34">
            <v>0</v>
          </cell>
        </row>
        <row r="35">
          <cell r="B35" t="str">
            <v>18.03.031</v>
          </cell>
          <cell r="C35" t="str">
            <v>Cabo de iluminação 1/0 AWG - NU</v>
          </cell>
          <cell r="D35" t="str">
            <v>m</v>
          </cell>
          <cell r="F35">
            <v>19.54</v>
          </cell>
          <cell r="G35">
            <v>0</v>
          </cell>
        </row>
        <row r="36">
          <cell r="B36" t="str">
            <v>18.03.032</v>
          </cell>
          <cell r="C36" t="str">
            <v>Isoladores tipo castanha</v>
          </cell>
          <cell r="D36" t="str">
            <v>un</v>
          </cell>
          <cell r="F36">
            <v>17.399999999999999</v>
          </cell>
          <cell r="G36">
            <v>0</v>
          </cell>
        </row>
        <row r="37">
          <cell r="B37" t="str">
            <v>18.03.033</v>
          </cell>
          <cell r="C37" t="str">
            <v>Foto célula tipo NA.</v>
          </cell>
          <cell r="D37" t="str">
            <v>un</v>
          </cell>
          <cell r="F37">
            <v>12.77</v>
          </cell>
          <cell r="G37">
            <v>0</v>
          </cell>
        </row>
        <row r="39">
          <cell r="B39" t="str">
            <v>18.04</v>
          </cell>
        </row>
        <row r="40">
          <cell r="B40" t="str">
            <v>18.04.010</v>
          </cell>
          <cell r="C40" t="str">
            <v>Eletroduto de ferro galvanizado de 3/4 pol., inclusive assentamento.</v>
          </cell>
          <cell r="D40" t="str">
            <v>m</v>
          </cell>
          <cell r="F40">
            <v>4.9000000000000004</v>
          </cell>
          <cell r="G40">
            <v>0</v>
          </cell>
        </row>
        <row r="41">
          <cell r="B41" t="str">
            <v>18.04.020</v>
          </cell>
          <cell r="C41" t="str">
            <v>Eletroduto de ferro galvanizado de 1 pol., inclusive assentamento.</v>
          </cell>
          <cell r="D41" t="str">
            <v>m</v>
          </cell>
          <cell r="F41">
            <v>7.43</v>
          </cell>
          <cell r="G41">
            <v>0</v>
          </cell>
        </row>
        <row r="42">
          <cell r="B42" t="str">
            <v>18.04.030</v>
          </cell>
          <cell r="C42" t="str">
            <v>Eletroduto de ferro galvanizado de 1 1/2 pol., inclusive assentamento.</v>
          </cell>
          <cell r="D42" t="str">
            <v>m</v>
          </cell>
          <cell r="F42">
            <v>11.76</v>
          </cell>
          <cell r="G42">
            <v>0</v>
          </cell>
        </row>
        <row r="43">
          <cell r="B43" t="str">
            <v>18.04.040</v>
          </cell>
          <cell r="C43" t="str">
            <v>Eletroduto de ferro galvanizado de 2 pol., inclusive assentamento.</v>
          </cell>
          <cell r="D43" t="str">
            <v>m</v>
          </cell>
          <cell r="F43">
            <v>15.46</v>
          </cell>
          <cell r="G43">
            <v>0</v>
          </cell>
        </row>
        <row r="44">
          <cell r="B44" t="str">
            <v>18.04.050</v>
          </cell>
          <cell r="C44" t="str">
            <v>Eletroduto de ferro galvanizado de 2 1/2 pol., inclusive assentamento.</v>
          </cell>
          <cell r="D44" t="str">
            <v>m</v>
          </cell>
          <cell r="F44">
            <v>23.01</v>
          </cell>
          <cell r="G44">
            <v>0</v>
          </cell>
        </row>
        <row r="45">
          <cell r="B45" t="str">
            <v>18.04.060</v>
          </cell>
          <cell r="C45" t="str">
            <v>Eletroduto de ferro galvanizado de 4 pol., inclusive assentamento.</v>
          </cell>
          <cell r="D45" t="str">
            <v>m</v>
          </cell>
          <cell r="F45">
            <v>37.299999999999997</v>
          </cell>
          <cell r="G45">
            <v>0</v>
          </cell>
        </row>
        <row r="46">
          <cell r="B46" t="str">
            <v>18.04.061</v>
          </cell>
          <cell r="C46" t="str">
            <v>Eletroduto de PVC rígido de 11/2" com luva de rosca interna, inclusive assentamento</v>
          </cell>
          <cell r="D46" t="str">
            <v>un</v>
          </cell>
          <cell r="F46">
            <v>6.33</v>
          </cell>
        </row>
        <row r="48">
          <cell r="B48" t="str">
            <v>18.05</v>
          </cell>
        </row>
        <row r="49">
          <cell r="B49" t="str">
            <v>18.05.010</v>
          </cell>
          <cell r="C49" t="str">
            <v>Curva de ferro galvanizado de 3/4 pol., inclusive assentamento.</v>
          </cell>
          <cell r="D49" t="str">
            <v>un</v>
          </cell>
          <cell r="F49">
            <v>3.1</v>
          </cell>
          <cell r="G49">
            <v>0</v>
          </cell>
        </row>
        <row r="50">
          <cell r="B50" t="str">
            <v>18.05.020</v>
          </cell>
          <cell r="C50" t="str">
            <v>Curva de ferro galvanizado de 1 pol., inclusive assentamento.</v>
          </cell>
          <cell r="D50" t="str">
            <v>un</v>
          </cell>
          <cell r="F50">
            <v>4.53</v>
          </cell>
          <cell r="G50">
            <v>0</v>
          </cell>
        </row>
        <row r="51">
          <cell r="B51" t="str">
            <v>18.05.030</v>
          </cell>
          <cell r="C51" t="str">
            <v>Curva de ferro galvanizado de 1 1/2 pol., inclusive assentamento.</v>
          </cell>
          <cell r="D51" t="str">
            <v>un</v>
          </cell>
          <cell r="F51">
            <v>10.41</v>
          </cell>
          <cell r="G51">
            <v>0</v>
          </cell>
        </row>
        <row r="52">
          <cell r="B52" t="str">
            <v>18.05.040</v>
          </cell>
          <cell r="C52" t="str">
            <v>Curva de ferro galvanizado de 2 pol., inclusive assentamento.</v>
          </cell>
          <cell r="D52" t="str">
            <v>un</v>
          </cell>
          <cell r="F52">
            <v>16.78</v>
          </cell>
          <cell r="G52">
            <v>0</v>
          </cell>
        </row>
        <row r="53">
          <cell r="B53" t="str">
            <v>18.05.050</v>
          </cell>
          <cell r="C53" t="str">
            <v>Curva de ferro galvanizado de 2 1/2 pol., inclusive assentamento.</v>
          </cell>
          <cell r="D53" t="str">
            <v>un</v>
          </cell>
          <cell r="F53">
            <v>36.65</v>
          </cell>
          <cell r="G53">
            <v>0</v>
          </cell>
        </row>
        <row r="54">
          <cell r="B54" t="str">
            <v>18.05.060</v>
          </cell>
          <cell r="C54" t="str">
            <v>Curva de ferro galvanizado de 4 pol., inclusive assentamento.</v>
          </cell>
          <cell r="D54" t="str">
            <v>un</v>
          </cell>
          <cell r="F54">
            <v>76.64</v>
          </cell>
          <cell r="G54">
            <v>0</v>
          </cell>
        </row>
        <row r="55">
          <cell r="B55" t="str">
            <v>18.05.065</v>
          </cell>
          <cell r="C55" t="str">
            <v>Fornecimento e assentamento de haste de aterramento 5/8" x 2,40 m coppereweld</v>
          </cell>
          <cell r="D55" t="str">
            <v>un</v>
          </cell>
          <cell r="F55">
            <v>22.22</v>
          </cell>
        </row>
        <row r="57">
          <cell r="B57" t="str">
            <v>18.06</v>
          </cell>
        </row>
        <row r="58">
          <cell r="B58" t="str">
            <v>18.06.010</v>
          </cell>
          <cell r="C58" t="str">
            <v>Luva de ferro galvanizado de 3/4 pol., inclusive assentamento.</v>
          </cell>
          <cell r="D58" t="str">
            <v>un</v>
          </cell>
          <cell r="F58">
            <v>1.1299999999999999</v>
          </cell>
          <cell r="G58">
            <v>0</v>
          </cell>
        </row>
        <row r="59">
          <cell r="B59" t="str">
            <v>18.06.020</v>
          </cell>
          <cell r="C59" t="str">
            <v>Luva de ferro galvanizado de 1 pol., inclusive assentamento.</v>
          </cell>
          <cell r="D59" t="str">
            <v>un</v>
          </cell>
          <cell r="F59">
            <v>1.68</v>
          </cell>
          <cell r="G59">
            <v>0</v>
          </cell>
        </row>
        <row r="60">
          <cell r="B60" t="str">
            <v>18.06.030</v>
          </cell>
          <cell r="C60" t="str">
            <v>Luva de ferro galvanizado de 1 1/2 pol., inclusive assentamento.</v>
          </cell>
          <cell r="D60" t="str">
            <v>un</v>
          </cell>
          <cell r="F60">
            <v>2.91</v>
          </cell>
          <cell r="G60">
            <v>0</v>
          </cell>
        </row>
        <row r="61">
          <cell r="B61" t="str">
            <v>18.06.040</v>
          </cell>
          <cell r="C61" t="str">
            <v>Luva de ferro galvanizado de 2 pol., inclusive assentamento.</v>
          </cell>
          <cell r="D61" t="str">
            <v>un</v>
          </cell>
          <cell r="F61">
            <v>4.05</v>
          </cell>
          <cell r="G61">
            <v>0</v>
          </cell>
        </row>
        <row r="62">
          <cell r="B62" t="str">
            <v>18.06.050</v>
          </cell>
          <cell r="C62" t="str">
            <v>Luva de ferro galvanizado de 2 1/2 pol., inclusive assentamento.</v>
          </cell>
          <cell r="D62" t="str">
            <v>un</v>
          </cell>
          <cell r="F62">
            <v>7.16</v>
          </cell>
          <cell r="G62">
            <v>0</v>
          </cell>
        </row>
        <row r="63">
          <cell r="B63" t="str">
            <v>18.06.060</v>
          </cell>
          <cell r="C63" t="str">
            <v>Luva de ferro galvanizado de 4 pol., inclusive assentamento.</v>
          </cell>
          <cell r="D63" t="str">
            <v>un</v>
          </cell>
          <cell r="F63">
            <v>13.42</v>
          </cell>
          <cell r="G63">
            <v>0</v>
          </cell>
        </row>
        <row r="64">
          <cell r="B64" t="str">
            <v>18.06.061</v>
          </cell>
          <cell r="C64" t="str">
            <v>Luva de PVC rígido diâmetro de 2".</v>
          </cell>
          <cell r="D64" t="str">
            <v>un</v>
          </cell>
          <cell r="F64">
            <v>1.93</v>
          </cell>
          <cell r="G64">
            <v>0</v>
          </cell>
        </row>
        <row r="65">
          <cell r="B65" t="str">
            <v>18.06.062</v>
          </cell>
          <cell r="C65" t="str">
            <v>Luva de emenda para cabo 10 mm</v>
          </cell>
          <cell r="D65" t="str">
            <v>un</v>
          </cell>
          <cell r="F65">
            <v>0.35</v>
          </cell>
        </row>
        <row r="67">
          <cell r="B67" t="str">
            <v>18.07</v>
          </cell>
        </row>
        <row r="68">
          <cell r="B68" t="str">
            <v>18.07.010</v>
          </cell>
          <cell r="C68" t="str">
            <v>Jogo de bucha e arruela de alumínio de 1/2 pol., inclusive fixação.</v>
          </cell>
          <cell r="D68" t="str">
            <v>cj</v>
          </cell>
          <cell r="F68">
            <v>0.27</v>
          </cell>
          <cell r="G68">
            <v>0</v>
          </cell>
        </row>
        <row r="69">
          <cell r="B69" t="str">
            <v>18.07.020</v>
          </cell>
          <cell r="C69" t="str">
            <v>Jogo de bucha e arruela de alumínio de 3/4 pol., inclusive fixação.</v>
          </cell>
          <cell r="D69" t="str">
            <v>cj</v>
          </cell>
          <cell r="F69">
            <v>0.28999999999999998</v>
          </cell>
          <cell r="G69">
            <v>0</v>
          </cell>
        </row>
        <row r="70">
          <cell r="B70" t="str">
            <v>18.07.030</v>
          </cell>
          <cell r="C70" t="str">
            <v>Jogo de bucha e arruela de alumínio de 1 pol., inclusive fixação.</v>
          </cell>
          <cell r="D70" t="str">
            <v>cj</v>
          </cell>
          <cell r="F70">
            <v>0.45</v>
          </cell>
          <cell r="G70">
            <v>0</v>
          </cell>
        </row>
        <row r="71">
          <cell r="B71" t="str">
            <v>18.07.040</v>
          </cell>
          <cell r="C71" t="str">
            <v>Jogo de bucha e arruela de alumínio de 1 1/2 pol., inclusive fixação.</v>
          </cell>
          <cell r="D71" t="str">
            <v>cj</v>
          </cell>
          <cell r="F71">
            <v>0.85</v>
          </cell>
          <cell r="G71">
            <v>0</v>
          </cell>
        </row>
        <row r="72">
          <cell r="B72" t="str">
            <v>18.07.050</v>
          </cell>
          <cell r="C72" t="str">
            <v>Jogo de bucha e arruela de alumínio de 2 pol., inclusive fixação.</v>
          </cell>
          <cell r="D72" t="str">
            <v>cj</v>
          </cell>
          <cell r="F72">
            <v>1.64</v>
          </cell>
          <cell r="G72">
            <v>0</v>
          </cell>
        </row>
        <row r="73">
          <cell r="B73" t="str">
            <v>18.07.060</v>
          </cell>
          <cell r="C73" t="str">
            <v>Jogo de bucha e arruela de alumínio de 2 1/2 pol., inclusive fixação.</v>
          </cell>
          <cell r="D73" t="str">
            <v>cj</v>
          </cell>
          <cell r="F73">
            <v>2.39</v>
          </cell>
          <cell r="G73">
            <v>0</v>
          </cell>
        </row>
        <row r="74">
          <cell r="B74" t="str">
            <v>18.07.070</v>
          </cell>
          <cell r="C74" t="str">
            <v>Jogo de bucha e arruela de alumínio de 3 pol., inclusive fixação.</v>
          </cell>
          <cell r="D74" t="str">
            <v>cj</v>
          </cell>
          <cell r="F74">
            <v>3.79</v>
          </cell>
          <cell r="G74">
            <v>0</v>
          </cell>
        </row>
        <row r="75">
          <cell r="B75" t="str">
            <v>18.07.072</v>
          </cell>
          <cell r="C75" t="str">
            <v>Ganchos de 5/16".</v>
          </cell>
          <cell r="D75" t="str">
            <v>un</v>
          </cell>
          <cell r="F75">
            <v>0.8</v>
          </cell>
          <cell r="G75">
            <v>0</v>
          </cell>
        </row>
        <row r="76">
          <cell r="B76" t="str">
            <v>18.07.080</v>
          </cell>
          <cell r="C76" t="str">
            <v>Jogo de bucha e arruela de alumínio de 4 pol., inclusive fixação.</v>
          </cell>
          <cell r="D76" t="str">
            <v>cj</v>
          </cell>
          <cell r="F76">
            <v>5.31</v>
          </cell>
          <cell r="G76">
            <v>0</v>
          </cell>
        </row>
        <row r="78">
          <cell r="B78" t="str">
            <v>18.08</v>
          </cell>
        </row>
        <row r="79">
          <cell r="B79" t="str">
            <v>18.08.010</v>
          </cell>
          <cell r="C79" t="str">
            <v>Caixa para medição monofásica uso interno, inclusive colocação (padrão CELPE).</v>
          </cell>
          <cell r="D79" t="str">
            <v>un</v>
          </cell>
          <cell r="F79">
            <v>38.5</v>
          </cell>
          <cell r="G79">
            <v>0</v>
          </cell>
        </row>
        <row r="80">
          <cell r="B80" t="str">
            <v>18.08.020</v>
          </cell>
          <cell r="C80" t="str">
            <v>Caixa para medição monofásica uso externo, inclusive colocação (padrão CELPE).</v>
          </cell>
          <cell r="D80" t="str">
            <v>un</v>
          </cell>
          <cell r="F80">
            <v>48.6</v>
          </cell>
          <cell r="G80">
            <v>0</v>
          </cell>
        </row>
        <row r="82">
          <cell r="B82" t="str">
            <v>18.09</v>
          </cell>
        </row>
        <row r="83">
          <cell r="B83" t="str">
            <v>18.09.010</v>
          </cell>
          <cell r="C83" t="str">
            <v>Caixa para medição trifásica uso interno, modelo D, inclusive colocação (padrão CELPE).</v>
          </cell>
          <cell r="D83" t="str">
            <v>un</v>
          </cell>
          <cell r="F83">
            <v>82.93</v>
          </cell>
          <cell r="G83">
            <v>0</v>
          </cell>
        </row>
        <row r="84">
          <cell r="B84" t="str">
            <v>18.09.020</v>
          </cell>
          <cell r="C84" t="str">
            <v>Caixa para medição trifásica uso externo, modelo D, inclusive colocação (padrão CELPE).</v>
          </cell>
          <cell r="D84" t="str">
            <v>un</v>
          </cell>
          <cell r="F84">
            <v>100.93</v>
          </cell>
          <cell r="G84">
            <v>0</v>
          </cell>
        </row>
        <row r="86">
          <cell r="B86" t="str">
            <v>18.10</v>
          </cell>
        </row>
        <row r="87">
          <cell r="B87" t="str">
            <v>18.10.020</v>
          </cell>
          <cell r="C87" t="str">
            <v>Chave de faca de 2 polos, 30 A, 250 V, com base de ardósia, com 02 fusíveis tipo cartucho e parafusos, inclusive instalação em quadro de medição.</v>
          </cell>
          <cell r="D87" t="str">
            <v>un</v>
          </cell>
          <cell r="F87">
            <v>11.1</v>
          </cell>
          <cell r="G87">
            <v>0</v>
          </cell>
        </row>
        <row r="88">
          <cell r="B88" t="str">
            <v>18.10.030</v>
          </cell>
          <cell r="C88" t="str">
            <v>Chave de faca de 2 polos, 60 A, 250 V, com base de ardósia, com 02 fusíveis tipo cartucho e parafusos, inclusive instalação em quadro de medição.</v>
          </cell>
          <cell r="D88" t="str">
            <v>un</v>
          </cell>
          <cell r="F88">
            <v>16.3</v>
          </cell>
          <cell r="G88">
            <v>0</v>
          </cell>
        </row>
        <row r="89">
          <cell r="B89" t="str">
            <v>18.10.040</v>
          </cell>
          <cell r="C89" t="str">
            <v>Chave de faca de 3 polos, 60 A, 600 V, com base de ardósia, com 03 fusíveis tipo cartucho e parafusos, inclusive instalação em quadro de medição.</v>
          </cell>
          <cell r="D89" t="str">
            <v>un</v>
          </cell>
          <cell r="F89">
            <v>31.96</v>
          </cell>
          <cell r="G89">
            <v>0</v>
          </cell>
        </row>
        <row r="90">
          <cell r="B90" t="str">
            <v>18.10.050</v>
          </cell>
          <cell r="C90" t="str">
            <v>Chave de faca de 3 polos, 100 A, 600 V, com base de ardósia, com 03 fusíveis tipo cartucho e parafusos, inclusive instalação em quadro de medição.</v>
          </cell>
          <cell r="D90" t="str">
            <v>un</v>
          </cell>
          <cell r="F90">
            <v>57.62</v>
          </cell>
          <cell r="G90">
            <v>0</v>
          </cell>
        </row>
        <row r="91">
          <cell r="B91" t="str">
            <v>18.10.060</v>
          </cell>
          <cell r="C91" t="str">
            <v>Chave seccionadora com fusível, 125A, tipo 3NP4090 SIEMENS ou similar, tripolar com 03 fusíveis NH tamanho 00 e parafusos, inclusive instalação em quadro de medição.</v>
          </cell>
          <cell r="D91" t="str">
            <v>un</v>
          </cell>
          <cell r="F91">
            <v>85.08</v>
          </cell>
          <cell r="G91">
            <v>0</v>
          </cell>
        </row>
        <row r="92">
          <cell r="B92" t="str">
            <v>18.10.070</v>
          </cell>
          <cell r="C92" t="str">
            <v>Chave seccionadora com fusível, 250A, tipo 3NP2200 SIEMENS ou similar, tripolar com 03 fusíveis NH tamanho 01 e parafusos, inclusive instalação em quadro de medição.</v>
          </cell>
          <cell r="D92" t="str">
            <v>un</v>
          </cell>
          <cell r="F92">
            <v>141.25</v>
          </cell>
          <cell r="G92">
            <v>0</v>
          </cell>
        </row>
        <row r="94">
          <cell r="B94" t="str">
            <v>18.11</v>
          </cell>
        </row>
        <row r="95">
          <cell r="B95" t="str">
            <v>18.11.030</v>
          </cell>
          <cell r="C95" t="str">
            <v>Base para fusível tipo NH de 6 A a 125A, tamanho 00, SIEMENS ou similar, com parafusos, inclusive instalação em quadro.</v>
          </cell>
          <cell r="D95" t="str">
            <v>un</v>
          </cell>
          <cell r="F95">
            <v>9.09</v>
          </cell>
          <cell r="G95">
            <v>0</v>
          </cell>
        </row>
        <row r="96">
          <cell r="B96" t="str">
            <v>18.11.040</v>
          </cell>
          <cell r="C96" t="str">
            <v>Base para fusível tipo NH de 36 A a 250A, tamanho 1, SIEMENS ou similar, com parafusos, inclusive instalação em quadro.</v>
          </cell>
          <cell r="D96" t="str">
            <v>un</v>
          </cell>
          <cell r="F96">
            <v>17.96</v>
          </cell>
          <cell r="G96">
            <v>0</v>
          </cell>
        </row>
        <row r="98">
          <cell r="B98" t="str">
            <v>18.12</v>
          </cell>
        </row>
        <row r="99">
          <cell r="B99" t="str">
            <v>18.12.070</v>
          </cell>
          <cell r="C99" t="str">
            <v>Fusível tipo NH de 20A,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18.12.080</v>
          </cell>
          <cell r="C100" t="str">
            <v>Fusível tipo NH de 25A,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18.12.090</v>
          </cell>
          <cell r="C101" t="str">
            <v>Fusível tipo NH de 36A,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18.12.100</v>
          </cell>
          <cell r="C102" t="str">
            <v>Fusível tipo NH de 50A,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18.12.110</v>
          </cell>
          <cell r="C103" t="str">
            <v>Fusível tipo NH de 63A,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18.12.120</v>
          </cell>
          <cell r="C104" t="str">
            <v>Fusível tipo NH de 80A,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18.12.130</v>
          </cell>
          <cell r="C105" t="str">
            <v>Fusível tipo NH de 100A,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18.12.140</v>
          </cell>
          <cell r="C106" t="str">
            <v>Fusível tipo NH de 125A, tamanho 00, SIEMENS ou similar, inclusive instalação em quadro.</v>
          </cell>
          <cell r="D106" t="str">
            <v>un</v>
          </cell>
          <cell r="F106">
            <v>5.67</v>
          </cell>
          <cell r="G106">
            <v>0</v>
          </cell>
        </row>
        <row r="107">
          <cell r="B107" t="str">
            <v>18.12.150</v>
          </cell>
          <cell r="C107" t="str">
            <v>Fusível tipo NH de 160A,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18.12.160</v>
          </cell>
          <cell r="C108" t="str">
            <v>Fusível tipo NH de 200A, tamanho 01,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09">
          <cell r="B109" t="str">
            <v>18.12.170</v>
          </cell>
          <cell r="C109" t="str">
            <v>Fusível tipo NH de 250A, tamanho 1, SIEMENS ou similar, inclusive instalação em quadro.</v>
          </cell>
          <cell r="D109" t="str">
            <v>un</v>
          </cell>
          <cell r="F109">
            <v>12.26</v>
          </cell>
          <cell r="G109">
            <v>0</v>
          </cell>
        </row>
        <row r="111">
          <cell r="B111" t="str">
            <v>18.13</v>
          </cell>
        </row>
        <row r="112">
          <cell r="B112" t="str">
            <v>18.13.005</v>
          </cell>
          <cell r="C112" t="str">
            <v>Eletroduto flexível preto de 1", assentado em valas com profundidade de 0,60 m, inclusive escavação e reaterro.</v>
          </cell>
          <cell r="D112" t="str">
            <v>m</v>
          </cell>
          <cell r="F112">
            <v>3.1</v>
          </cell>
          <cell r="G112">
            <v>0</v>
          </cell>
        </row>
        <row r="113">
          <cell r="B113" t="str">
            <v>18.13.010</v>
          </cell>
          <cell r="C113" t="str">
            <v>Eletroduto de PVC rígido rosqueável de 1/2 pol., com luva de rosca interna, inclusive assentamento em lajes.</v>
          </cell>
          <cell r="D113" t="str">
            <v>m</v>
          </cell>
          <cell r="F113">
            <v>1.46</v>
          </cell>
          <cell r="G113">
            <v>0</v>
          </cell>
        </row>
        <row r="114">
          <cell r="B114" t="str">
            <v>18.13.020</v>
          </cell>
          <cell r="C114" t="str">
            <v>Eletroduto de PVC rígido rosqueável de 3/4 pol., com luva de rosca interna, inclusive assentamento em lajes.</v>
          </cell>
          <cell r="D114" t="str">
            <v>m</v>
          </cell>
          <cell r="F114">
            <v>1.51</v>
          </cell>
          <cell r="G114">
            <v>0</v>
          </cell>
        </row>
        <row r="115">
          <cell r="B115" t="str">
            <v>18.13.030</v>
          </cell>
          <cell r="C115" t="str">
            <v>Eletroduto de PVC rígido rosqueável de 1 pol., com luva de rosca interna, inclusive assentamento em lajes.</v>
          </cell>
          <cell r="D115" t="str">
            <v>m</v>
          </cell>
          <cell r="F115">
            <v>2.54</v>
          </cell>
          <cell r="G115">
            <v>0</v>
          </cell>
        </row>
        <row r="116">
          <cell r="B116" t="str">
            <v>18.13.040</v>
          </cell>
          <cell r="C116" t="str">
            <v>Eletroduto de PVC rígido rosqueável de 1/2 pol., com luva de rosca interna, inclusive assentamento com rasgo em alvenaria.</v>
          </cell>
          <cell r="D116" t="str">
            <v>m</v>
          </cell>
          <cell r="F116">
            <v>2.23</v>
          </cell>
          <cell r="G116">
            <v>0</v>
          </cell>
        </row>
        <row r="117">
          <cell r="B117" t="str">
            <v>18.13.050</v>
          </cell>
          <cell r="C117" t="str">
            <v>Eletroduto de PVC rígido rosqueável de 3/4 pol., com luva de rosca interna, inclusive assentamento com rasgo em alvenaria.</v>
          </cell>
          <cell r="D117" t="str">
            <v>m</v>
          </cell>
          <cell r="F117">
            <v>2.2799999999999998</v>
          </cell>
          <cell r="G117">
            <v>0</v>
          </cell>
        </row>
        <row r="118">
          <cell r="B118" t="str">
            <v>18.13.060</v>
          </cell>
          <cell r="C118" t="str">
            <v>Eletroduto de PVC rígido rosqueável de 1 pol., com luva de rosca interna, inclusive assentamento com rasgo em alvenaria.</v>
          </cell>
          <cell r="D118" t="str">
            <v>m</v>
          </cell>
          <cell r="F118">
            <v>3.3</v>
          </cell>
          <cell r="G118">
            <v>0</v>
          </cell>
        </row>
        <row r="119">
          <cell r="B119" t="str">
            <v>18.12.070</v>
          </cell>
          <cell r="C119" t="str">
            <v>Eletroduto de PVC rígido rosqueável de 1 1/4 pol., com luva de rosca interna, inclusive assentamento com rasgo em alvenaria.</v>
          </cell>
          <cell r="D119" t="str">
            <v>m</v>
          </cell>
          <cell r="F119">
            <v>4.3099999999999996</v>
          </cell>
          <cell r="G119">
            <v>0</v>
          </cell>
        </row>
        <row r="120">
          <cell r="B120" t="str">
            <v>18.13.080</v>
          </cell>
          <cell r="C120" t="str">
            <v>Eletroduto de PVC rígido rosqueável de 1 1/2 pol., com luva de rosca interna, inclusive assentamento com rasgo em alvenaria.</v>
          </cell>
          <cell r="D120" t="str">
            <v>m</v>
          </cell>
          <cell r="F120">
            <v>5.65</v>
          </cell>
          <cell r="G120">
            <v>0</v>
          </cell>
        </row>
        <row r="121">
          <cell r="B121" t="str">
            <v>18.13.085</v>
          </cell>
          <cell r="C121" t="str">
            <v>Fornecimento e colocação de eletroduto de ferro galvanizado de 3 ".</v>
          </cell>
          <cell r="D121" t="str">
            <v>m</v>
          </cell>
          <cell r="F121">
            <v>29.91</v>
          </cell>
        </row>
        <row r="122">
          <cell r="B122" t="str">
            <v>18.13.086</v>
          </cell>
          <cell r="C122" t="str">
            <v>Fornecimento e instalação de quadro de distribuição para telefone.</v>
          </cell>
          <cell r="D122" t="str">
            <v>un</v>
          </cell>
          <cell r="F122">
            <v>96.07</v>
          </cell>
        </row>
        <row r="123">
          <cell r="B123" t="str">
            <v>18.13.090</v>
          </cell>
          <cell r="C123" t="str">
            <v>Eletroduto de PVC rígido rosqueável de 2 pol., com luva de rosca interna, inclusive assentamento com rasgo em alvenaria.</v>
          </cell>
          <cell r="D123" t="str">
            <v>m</v>
          </cell>
          <cell r="F123">
            <v>7.33</v>
          </cell>
          <cell r="G123">
            <v>0</v>
          </cell>
        </row>
        <row r="124">
          <cell r="B124" t="str">
            <v>18.13.100</v>
          </cell>
          <cell r="C124" t="str">
            <v>Eletroduto de PVC rígido rosqueável de 3 pol., com luva de rosca interna, inclusive assentamento com rasgo em alvenaria.</v>
          </cell>
          <cell r="D124" t="str">
            <v>m</v>
          </cell>
          <cell r="F124">
            <v>13.81</v>
          </cell>
          <cell r="G124">
            <v>0</v>
          </cell>
        </row>
        <row r="125">
          <cell r="B125" t="str">
            <v>18.13.110</v>
          </cell>
          <cell r="C125" t="str">
            <v>Eletroduto de PVC rígido rosqueável de 1/2 pol., com luva de rosca interna assentado em valas com profundidade de 0,60 m, inclusive escavação e reaterro.</v>
          </cell>
          <cell r="D125" t="str">
            <v>m</v>
          </cell>
          <cell r="F125">
            <v>3.33</v>
          </cell>
          <cell r="G125">
            <v>0</v>
          </cell>
        </row>
        <row r="126">
          <cell r="B126" t="str">
            <v>18.13.120</v>
          </cell>
          <cell r="C126" t="str">
            <v>Eletroduto de PVC rígido rosqueável de 3/4 pol., com luva de rosca interna assentado em valas com profundidade de 0,60 m, inclusive escavação e reaterro.</v>
          </cell>
          <cell r="D126" t="str">
            <v>m</v>
          </cell>
          <cell r="F126">
            <v>4.29</v>
          </cell>
          <cell r="G126">
            <v>0</v>
          </cell>
        </row>
        <row r="127">
          <cell r="B127" t="str">
            <v>18.13.130</v>
          </cell>
          <cell r="C127" t="str">
            <v>Eletroduto de PVC rígido rosqueável de 1 pol., com luva de rosca interna assentado em valas com profundidade de 0,60 m, inclusive escavação e reaterro.</v>
          </cell>
          <cell r="D127" t="str">
            <v>m</v>
          </cell>
          <cell r="F127">
            <v>5.75</v>
          </cell>
          <cell r="G127">
            <v>0</v>
          </cell>
        </row>
        <row r="128">
          <cell r="B128" t="str">
            <v>18.13.140</v>
          </cell>
          <cell r="C128" t="str">
            <v>Eletroduto de PVC rígido rosqueável de 1 1/2 pol., com luva de rosca interna assentado em valas com profundidade de 0,60 m, inclusive escavação e reaterro.</v>
          </cell>
          <cell r="D128" t="str">
            <v>m</v>
          </cell>
          <cell r="F128">
            <v>6.33</v>
          </cell>
          <cell r="G128">
            <v>0</v>
          </cell>
        </row>
        <row r="129">
          <cell r="B129" t="str">
            <v>18.13.150</v>
          </cell>
          <cell r="C129" t="str">
            <v>Eletroduto de PVC rígido rosqueável de 2 pol., com luva de rosca interna assentado em valas com profundidade de 0,60 m, inclusive escavação e reaterro.</v>
          </cell>
          <cell r="D129" t="str">
            <v>m</v>
          </cell>
          <cell r="F129">
            <v>8</v>
          </cell>
          <cell r="G129">
            <v>0</v>
          </cell>
        </row>
        <row r="130">
          <cell r="B130" t="str">
            <v>18.13.160</v>
          </cell>
          <cell r="C130" t="str">
            <v>Eletroduto de PVC rígido rosqueável de 3 pol., com luva de rosca interna assentado em valas com profundidade de 0,60 m, inclusive escavação e reaterro.</v>
          </cell>
          <cell r="D130" t="str">
            <v>m</v>
          </cell>
          <cell r="F130">
            <v>13.95</v>
          </cell>
          <cell r="G130">
            <v>0</v>
          </cell>
        </row>
        <row r="131">
          <cell r="B131" t="str">
            <v>18.13.170</v>
          </cell>
          <cell r="C131" t="str">
            <v>Eletroduto de PVC rígido rosqueável de 4 pol., com luva de rosca interna assentado em valas com profundidade de 0,60 m, inclusive escavação e reaterro.</v>
          </cell>
          <cell r="D131" t="str">
            <v>m</v>
          </cell>
          <cell r="F131">
            <v>19.14</v>
          </cell>
          <cell r="G131">
            <v>0</v>
          </cell>
        </row>
        <row r="133">
          <cell r="B133" t="str">
            <v>18.14</v>
          </cell>
        </row>
        <row r="134">
          <cell r="B134" t="str">
            <v>18.14.010</v>
          </cell>
          <cell r="C134" t="str">
            <v xml:space="preserve">Curva de PVC rígido rosqueável de 3/4 pol., com luva de rosca interna, inclusive assentado. </v>
          </cell>
          <cell r="D134" t="str">
            <v>un</v>
          </cell>
          <cell r="F134">
            <v>2.4500000000000002</v>
          </cell>
          <cell r="G134">
            <v>0</v>
          </cell>
        </row>
        <row r="135">
          <cell r="B135" t="str">
            <v>18.14.020</v>
          </cell>
          <cell r="C135" t="str">
            <v xml:space="preserve">Curva de PVC rígido rosqueável de 1 pol., com luva de rosca interna, inclusive assentado. </v>
          </cell>
          <cell r="D135" t="str">
            <v>un</v>
          </cell>
          <cell r="F135">
            <v>2.6</v>
          </cell>
          <cell r="G135">
            <v>0</v>
          </cell>
        </row>
        <row r="136">
          <cell r="B136" t="str">
            <v>18.14.030</v>
          </cell>
          <cell r="C136" t="str">
            <v xml:space="preserve">Curva de PVC rígido rosqueável de 1 1/4 pol., com luva de rosca interna, inclusive assentado. </v>
          </cell>
          <cell r="D136" t="str">
            <v>un</v>
          </cell>
          <cell r="F136">
            <v>4.0999999999999996</v>
          </cell>
          <cell r="G136">
            <v>0</v>
          </cell>
        </row>
        <row r="137">
          <cell r="B137" t="str">
            <v>18.14.040</v>
          </cell>
          <cell r="C137" t="str">
            <v xml:space="preserve">Curva de PVC rígido rosqueável de 1 1/2 pol., com luva de rosca interna, inclusive assentado. </v>
          </cell>
          <cell r="D137" t="str">
            <v>un</v>
          </cell>
          <cell r="F137">
            <v>5.0999999999999996</v>
          </cell>
          <cell r="G137">
            <v>0</v>
          </cell>
        </row>
        <row r="138">
          <cell r="B138" t="str">
            <v>18.14.050</v>
          </cell>
          <cell r="C138" t="str">
            <v xml:space="preserve">Curva de PVC rígido rosqueável de 2 pol., com luva de rosca interna, inclusive assentado. </v>
          </cell>
          <cell r="D138" t="str">
            <v>un</v>
          </cell>
          <cell r="F138">
            <v>7.96</v>
          </cell>
          <cell r="G138">
            <v>0</v>
          </cell>
        </row>
        <row r="139">
          <cell r="B139" t="str">
            <v>18.14.060</v>
          </cell>
          <cell r="C139" t="str">
            <v xml:space="preserve">Curva de PVC rígido rosqueável de 3 pol., com luva de rosca interna, inclusive assentado. </v>
          </cell>
          <cell r="D139" t="str">
            <v>un</v>
          </cell>
          <cell r="F139">
            <v>23.46</v>
          </cell>
          <cell r="G139">
            <v>0</v>
          </cell>
        </row>
        <row r="140">
          <cell r="B140" t="str">
            <v>18.14.070</v>
          </cell>
          <cell r="C140" t="str">
            <v xml:space="preserve">Curva de PVC rígido rosqueável de 4 pol., com luva de rosca interna, inclusive assentado. </v>
          </cell>
          <cell r="D140" t="str">
            <v>un</v>
          </cell>
          <cell r="F140">
            <v>37.86</v>
          </cell>
          <cell r="G140">
            <v>0</v>
          </cell>
        </row>
        <row r="142">
          <cell r="B142" t="str">
            <v>18.15</v>
          </cell>
        </row>
        <row r="143">
          <cell r="B143" t="str">
            <v>18.15.010</v>
          </cell>
          <cell r="C143" t="str">
            <v>Caixa 4 x 2 pol. Tigreflex ou similar,  inclusive assentamento.</v>
          </cell>
          <cell r="D143" t="str">
            <v>un</v>
          </cell>
          <cell r="F143">
            <v>1.45</v>
          </cell>
          <cell r="G143">
            <v>0</v>
          </cell>
        </row>
        <row r="144">
          <cell r="B144" t="str">
            <v>18.15.020</v>
          </cell>
          <cell r="C144" t="str">
            <v>Caixa 4 x 4 pol. Tigreflex ou similar,  inclusive assentamento.</v>
          </cell>
          <cell r="D144" t="str">
            <v>un</v>
          </cell>
          <cell r="F144">
            <v>1.75</v>
          </cell>
          <cell r="G144">
            <v>0</v>
          </cell>
        </row>
        <row r="145">
          <cell r="B145" t="str">
            <v>18.15.030</v>
          </cell>
          <cell r="C145" t="str">
            <v>Caixa octogonal de 4" Tigreflex ou similar, com fundo móvel, inclusive assentaemnto em laje.</v>
          </cell>
          <cell r="D145" t="str">
            <v>un</v>
          </cell>
          <cell r="F145">
            <v>1.9</v>
          </cell>
          <cell r="G145">
            <v>0</v>
          </cell>
        </row>
        <row r="146">
          <cell r="B146" t="str">
            <v>18.15.035</v>
          </cell>
          <cell r="C146" t="str">
            <v>Fornecimento e colocação de caixa pré-moldada para ar-condicionado de 15.000 BTU's</v>
          </cell>
          <cell r="D146" t="str">
            <v>un</v>
          </cell>
          <cell r="F146">
            <v>73.38</v>
          </cell>
        </row>
        <row r="148">
          <cell r="B148" t="str">
            <v>18.16</v>
          </cell>
        </row>
        <row r="149">
          <cell r="B149" t="str">
            <v>18.16.010</v>
          </cell>
          <cell r="C149" t="str">
            <v>Tomada de embutir (2P+1T) com placa para caixa de 4 x 2 pol., 20 A, 250 V, Pial (linha silentoque) ou similar, inclusive instalação.</v>
          </cell>
          <cell r="D149" t="str">
            <v>un</v>
          </cell>
          <cell r="F149">
            <v>7.08</v>
          </cell>
          <cell r="G149">
            <v>0</v>
          </cell>
        </row>
        <row r="150">
          <cell r="B150" t="str">
            <v>18.16.020</v>
          </cell>
          <cell r="C150" t="str">
            <v>Tomada de embutir para telefone quatro polos, Padrão Telebrás, com placa, para caixa de 4 x 2 pol., Pial (linha silentoque) ou similar, inclusive instalação.</v>
          </cell>
          <cell r="D150" t="str">
            <v>un</v>
          </cell>
          <cell r="F150">
            <v>6.55</v>
          </cell>
          <cell r="G150">
            <v>0</v>
          </cell>
        </row>
        <row r="152">
          <cell r="B152" t="str">
            <v>18.17</v>
          </cell>
        </row>
        <row r="153">
          <cell r="B153" t="str">
            <v>18.17.010</v>
          </cell>
          <cell r="C153" t="str">
            <v>Conjunto ARSTOP ou similar de embutir, em caixa 4 x 4 pol., com placa, tomada Tripolar para pino chato e disjuntor termomagnético de 25 A, 250 V, inclusive instalação.</v>
          </cell>
          <cell r="D153" t="str">
            <v>un</v>
          </cell>
          <cell r="F153">
            <v>20.72</v>
          </cell>
          <cell r="G153">
            <v>0</v>
          </cell>
        </row>
        <row r="155">
          <cell r="B155" t="str">
            <v>18.18</v>
          </cell>
        </row>
        <row r="156">
          <cell r="B156" t="str">
            <v>18.18.010</v>
          </cell>
          <cell r="C156" t="str">
            <v>Interruptor de embutir de uma secção para caixa de 4 x 2 pol., com placa, 10 A, 250 V, Pial (linha silentoque) ou similar, inclusive instalação.</v>
          </cell>
          <cell r="D156" t="str">
            <v>un</v>
          </cell>
          <cell r="F156">
            <v>3.71</v>
          </cell>
          <cell r="G156">
            <v>0</v>
          </cell>
        </row>
        <row r="157">
          <cell r="B157" t="str">
            <v>18.18.020</v>
          </cell>
          <cell r="C157" t="str">
            <v>Interruptor de embutir de duas secções para caixa de 4 x 2 pol., com placa, 10 A, 250 V, Pial (linha silentoque) ou similar, inclusive instalação.</v>
          </cell>
          <cell r="D157" t="str">
            <v>un</v>
          </cell>
          <cell r="F157">
            <v>5.95</v>
          </cell>
          <cell r="G157">
            <v>0</v>
          </cell>
        </row>
        <row r="158">
          <cell r="B158" t="str">
            <v>18.18.030</v>
          </cell>
          <cell r="C158" t="str">
            <v>Interruptor de embutir de três secções para caixa de 4 x 2 pol., com placa, 10 A, 250 V, Pial (linha silentoque) ou similar, inclusive instalação.</v>
          </cell>
          <cell r="D158" t="str">
            <v>un</v>
          </cell>
          <cell r="F158">
            <v>7.88</v>
          </cell>
          <cell r="G158">
            <v>0</v>
          </cell>
        </row>
        <row r="159">
          <cell r="B159" t="str">
            <v>18.18.040</v>
          </cell>
          <cell r="C159" t="str">
            <v>Interruptor de embutir de uma secção conjugada com tomada, para caixa de 4 x 2 pol., com placa, 10 A, 250 V, Pial (linha silentoque) ou similar, inclusive instalação.</v>
          </cell>
          <cell r="D159" t="str">
            <v>un</v>
          </cell>
          <cell r="F159">
            <v>5.95</v>
          </cell>
          <cell r="G159">
            <v>0</v>
          </cell>
        </row>
        <row r="160">
          <cell r="B160" t="str">
            <v>18.18.050</v>
          </cell>
          <cell r="C160" t="str">
            <v>Interruptor de embutir de duas secções conjugada com tomada, para caixa de 4 x 2 pol., com placa, 10 A, 250 V, Pial (linha silentoque) ou similar, inclusive instalação.</v>
          </cell>
          <cell r="D160" t="str">
            <v>un</v>
          </cell>
          <cell r="F160">
            <v>7.88</v>
          </cell>
          <cell r="G160">
            <v>0</v>
          </cell>
        </row>
        <row r="161">
          <cell r="B161" t="str">
            <v>18.18.060</v>
          </cell>
          <cell r="C161" t="str">
            <v>Interruptor de embutir Three-Way (vai e vem), para caixa de 4 x 2 pol., com placa, 10 A, 250 V, Pial (linha silentoque) ou similar, inclusive instalação.</v>
          </cell>
          <cell r="D161" t="str">
            <v>un</v>
          </cell>
          <cell r="F161">
            <v>4.58</v>
          </cell>
          <cell r="G161">
            <v>0</v>
          </cell>
        </row>
        <row r="163">
          <cell r="B163" t="str">
            <v>18.19</v>
          </cell>
        </row>
        <row r="164">
          <cell r="B164" t="str">
            <v>18.19.010</v>
          </cell>
          <cell r="C164" t="str">
            <v>Fio de cobre, têmpera mole, classe 1, isolamento de PVC - 70 C, tipo BWF, 750 V, Foreplast ou similar, S.M. - 1,5 mm², inclusive instalação em eletroduto.</v>
          </cell>
          <cell r="D164" t="str">
            <v>m</v>
          </cell>
          <cell r="F164">
            <v>0.59</v>
          </cell>
          <cell r="G164">
            <v>0</v>
          </cell>
        </row>
        <row r="165">
          <cell r="B165" t="str">
            <v>18.19.020</v>
          </cell>
          <cell r="C165" t="str">
            <v>Fio de cobre, têmpera mole, classe 1, isolamento de PVC - 70 C, tipo BWF, 750 V, Foreplast ou similar, S.M. - 2,5 mm², inclusive instalação em eletroduto.</v>
          </cell>
          <cell r="D165" t="str">
            <v>m</v>
          </cell>
          <cell r="F165">
            <v>0.91</v>
          </cell>
          <cell r="G165">
            <v>0</v>
          </cell>
        </row>
        <row r="166">
          <cell r="B166" t="str">
            <v>18.19.025</v>
          </cell>
          <cell r="C166" t="str">
            <v>Cabro de cobre, têmpera mole, encordoamento classe 2, isolamento de PVC - 70 C, tipo BWF, 750 V, Foreplast ou similar, S.M. - 2,5 mm², inclusive instalação em eletroduto.</v>
          </cell>
          <cell r="D166" t="str">
            <v>m</v>
          </cell>
          <cell r="F166">
            <v>0.78</v>
          </cell>
          <cell r="G166">
            <v>0</v>
          </cell>
        </row>
        <row r="167">
          <cell r="B167" t="str">
            <v>18.19.030</v>
          </cell>
          <cell r="C167" t="str">
            <v>Cabo de cobre, têmpera mole, encordoamento classe 2, isolamento de PVC - 70 C, tipo BWF, 750 V, Foreplast ou similar, S.M. - 4,0 mm², inclusive instalação em eletroduto.</v>
          </cell>
          <cell r="D167" t="str">
            <v>m</v>
          </cell>
          <cell r="F167">
            <v>0.94</v>
          </cell>
          <cell r="G167">
            <v>0</v>
          </cell>
        </row>
        <row r="168">
          <cell r="B168" t="str">
            <v>18.19.040</v>
          </cell>
          <cell r="C168" t="str">
            <v>Cabo de cobre, têmpera mole, encordoamento classe 2, isolamento de PVC - 70 C, tipo BWF, 750 V, Foreplast ou similar, S.M. - 6,0 mm², inclusive instalação em eletroduto.</v>
          </cell>
          <cell r="D168" t="str">
            <v>m</v>
          </cell>
          <cell r="F168">
            <v>1.1299999999999999</v>
          </cell>
          <cell r="G168">
            <v>0</v>
          </cell>
        </row>
        <row r="169">
          <cell r="B169" t="str">
            <v>18.19.041</v>
          </cell>
          <cell r="C169" t="str">
            <v>Cabo de cobre, têmpera mole, encordoamento classe 2, isolamento de PVC - 70 C, tipo BWF, 750 V, Foreplast ou similar, S.M. - 10,0 mm², inclusive instalação em eletroduto.</v>
          </cell>
          <cell r="D169" t="str">
            <v>m</v>
          </cell>
          <cell r="F169">
            <v>1.6</v>
          </cell>
          <cell r="G169">
            <v>0</v>
          </cell>
        </row>
        <row r="170">
          <cell r="B170" t="str">
            <v>18.19.042</v>
          </cell>
          <cell r="C170" t="str">
            <v>Cabo de cobre, têmpera mole, encordoamento classe 2, isolamento de PVC - 70 C, tipo BWF, 750 V, Foreplast ou similar, S.M. - 16,0 mm², inclusive instalação em eletroduto.</v>
          </cell>
          <cell r="D170" t="str">
            <v>m</v>
          </cell>
          <cell r="F170">
            <v>2.11</v>
          </cell>
          <cell r="G170">
            <v>0</v>
          </cell>
        </row>
        <row r="171">
          <cell r="B171" t="str">
            <v>18.19.043</v>
          </cell>
          <cell r="C171" t="str">
            <v>Cabo de cobre, têmpera mole, encordoamento classe 2, isolamento de PVC - 70 C, tipo BWF, 750 V, Foreplast ou similar, S.M. - 25,0 mm², inclusive instalação em eletroduto.</v>
          </cell>
          <cell r="D171" t="str">
            <v>m</v>
          </cell>
          <cell r="F171">
            <v>2.93</v>
          </cell>
          <cell r="G171">
            <v>0</v>
          </cell>
        </row>
        <row r="172">
          <cell r="B172" t="str">
            <v>18.19.046</v>
          </cell>
          <cell r="C172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2" t="str">
            <v>m</v>
          </cell>
          <cell r="F172">
            <v>0.69</v>
          </cell>
          <cell r="G172">
            <v>0</v>
          </cell>
        </row>
        <row r="173">
          <cell r="B173" t="str">
            <v>18.19.047</v>
          </cell>
          <cell r="C173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3" t="str">
            <v>m</v>
          </cell>
          <cell r="F173">
            <v>0.83</v>
          </cell>
          <cell r="G173">
            <v>0</v>
          </cell>
        </row>
        <row r="174">
          <cell r="B174" t="str">
            <v>18.19.048</v>
          </cell>
          <cell r="C174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4" t="str">
            <v>m</v>
          </cell>
          <cell r="F174">
            <v>1.44</v>
          </cell>
          <cell r="G174">
            <v>0</v>
          </cell>
        </row>
        <row r="175">
          <cell r="B175" t="str">
            <v>18.19.049</v>
          </cell>
          <cell r="C175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5" t="str">
            <v>m</v>
          </cell>
          <cell r="F175">
            <v>1.3</v>
          </cell>
          <cell r="G175">
            <v>0</v>
          </cell>
        </row>
        <row r="176">
          <cell r="B176" t="str">
            <v>18.19.050</v>
          </cell>
          <cell r="C176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6" t="str">
            <v>m</v>
          </cell>
          <cell r="F176">
            <v>1.77</v>
          </cell>
          <cell r="G176">
            <v>0</v>
          </cell>
        </row>
        <row r="177">
          <cell r="B177" t="str">
            <v>18.19.060</v>
          </cell>
          <cell r="C177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7" t="str">
            <v>m</v>
          </cell>
          <cell r="F177">
            <v>2.42</v>
          </cell>
          <cell r="G177">
            <v>0</v>
          </cell>
        </row>
        <row r="178">
          <cell r="B178" t="str">
            <v>18.19.065</v>
          </cell>
          <cell r="C178" t="str">
            <v>Dec., de piso cimentado.</v>
          </cell>
          <cell r="F178">
            <v>9.1</v>
          </cell>
          <cell r="G178">
            <v>0</v>
          </cell>
        </row>
        <row r="179">
          <cell r="B179" t="str">
            <v>18.19.070</v>
          </cell>
          <cell r="C179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9" t="str">
            <v>m</v>
          </cell>
          <cell r="F179">
            <v>3.41</v>
          </cell>
          <cell r="G179">
            <v>0</v>
          </cell>
        </row>
        <row r="180">
          <cell r="B180" t="str">
            <v>18.19.080</v>
          </cell>
          <cell r="C180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80" t="str">
            <v>m</v>
          </cell>
          <cell r="F180">
            <v>4.5199999999999996</v>
          </cell>
          <cell r="G180">
            <v>0</v>
          </cell>
        </row>
        <row r="181">
          <cell r="B181" t="str">
            <v>18.19.085</v>
          </cell>
          <cell r="C181" t="str">
            <v>Cabo de Cobre  com isolamento termoplástico para ligação dos postes, com 4,0 mm² - 28 A, inclusive instalação em eletroduto.</v>
          </cell>
          <cell r="D181" t="str">
            <v>m</v>
          </cell>
          <cell r="F181">
            <v>0.8</v>
          </cell>
          <cell r="G181">
            <v>0</v>
          </cell>
        </row>
        <row r="183">
          <cell r="B183" t="str">
            <v>18.20</v>
          </cell>
        </row>
        <row r="184">
          <cell r="B184" t="str">
            <v>18.20.010</v>
          </cell>
          <cell r="C184" t="str">
            <v>Disjuntor monopolar termomagnético até 30 A, 220 V, Eletromar ou similar, inclusive instalação em quadro de distribuição.</v>
          </cell>
          <cell r="D184" t="str">
            <v>un</v>
          </cell>
          <cell r="F184">
            <v>6.15</v>
          </cell>
          <cell r="G184">
            <v>0</v>
          </cell>
        </row>
        <row r="185">
          <cell r="B185" t="str">
            <v>18.20.020</v>
          </cell>
          <cell r="C185" t="str">
            <v>Disjuntor monopolar termomagnético até 35 a 50A, 220 V, Eletromar ou similar, inclusive instalação em quadro de distribuição.</v>
          </cell>
          <cell r="D185" t="str">
            <v>un</v>
          </cell>
          <cell r="F185">
            <v>7.9</v>
          </cell>
          <cell r="G185">
            <v>0</v>
          </cell>
        </row>
        <row r="186">
          <cell r="B186" t="str">
            <v>18.20.030</v>
          </cell>
          <cell r="C186" t="str">
            <v>Disjuntor tripolar termomagnético até 50 A 380, 220 V, Eletromar ou similar, inclusive instalação em quadro de distribuição.</v>
          </cell>
          <cell r="D186" t="str">
            <v>un</v>
          </cell>
          <cell r="F186">
            <v>31.24</v>
          </cell>
          <cell r="G186">
            <v>0</v>
          </cell>
        </row>
        <row r="187">
          <cell r="B187" t="str">
            <v>18.20.040</v>
          </cell>
          <cell r="C187" t="str">
            <v>Disjuntor tripolar termomagnético até 60 a 100 A, 380 V, Eletromar ou similar, inclusive instalação em quadro de distribuição.</v>
          </cell>
          <cell r="D187" t="str">
            <v>un</v>
          </cell>
          <cell r="F187">
            <v>44.65</v>
          </cell>
          <cell r="G187">
            <v>0</v>
          </cell>
        </row>
        <row r="188">
          <cell r="B188" t="str">
            <v>18.20.050</v>
          </cell>
          <cell r="C188" t="str">
            <v>Disjuntor tripolar termomagnético até 120 a 150 A, 380 V, Eletromar ou similar, inclusive instalação em quadro de distribuição.</v>
          </cell>
          <cell r="D188" t="str">
            <v>un</v>
          </cell>
          <cell r="F188">
            <v>114.65</v>
          </cell>
          <cell r="G188">
            <v>0</v>
          </cell>
        </row>
        <row r="189">
          <cell r="B189" t="str">
            <v>18.20.055</v>
          </cell>
          <cell r="C189" t="str">
            <v>Fornecimento e colocação de disjuntor 15 A.</v>
          </cell>
          <cell r="D189" t="str">
            <v>un</v>
          </cell>
          <cell r="F189">
            <v>7.67</v>
          </cell>
        </row>
        <row r="190">
          <cell r="B190" t="str">
            <v>18.20.056</v>
          </cell>
          <cell r="C190" t="str">
            <v>Fornecimento e colocação de disjuntor 50 A.</v>
          </cell>
          <cell r="D190" t="str">
            <v>un</v>
          </cell>
          <cell r="F190">
            <v>10.27</v>
          </cell>
        </row>
        <row r="191">
          <cell r="B191" t="str">
            <v>18.20.057</v>
          </cell>
          <cell r="C191" t="str">
            <v>Fornecimento e colocação de disjuntor tripolar 150 A (quadro de medição).</v>
          </cell>
          <cell r="D191" t="str">
            <v>un</v>
          </cell>
          <cell r="F191">
            <v>149.04</v>
          </cell>
        </row>
        <row r="193">
          <cell r="B193" t="str">
            <v>18.21</v>
          </cell>
        </row>
        <row r="194">
          <cell r="B194" t="str">
            <v>18.21.010</v>
          </cell>
          <cell r="C194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4" t="str">
            <v>un</v>
          </cell>
          <cell r="F194">
            <v>49.2</v>
          </cell>
          <cell r="G194">
            <v>0</v>
          </cell>
        </row>
        <row r="195">
          <cell r="B195" t="str">
            <v>18.21.020</v>
          </cell>
          <cell r="C195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5" t="str">
            <v>un</v>
          </cell>
          <cell r="F195">
            <v>52.3</v>
          </cell>
          <cell r="G195">
            <v>0</v>
          </cell>
        </row>
        <row r="196">
          <cell r="B196" t="str">
            <v>18.21.025</v>
          </cell>
          <cell r="C196" t="str">
            <v xml:space="preserve">Quadro de distribuição metálico de embutir, com barramento, chave geral e placa neutro tipo com QB 3100/12, eletromar ou similar, para até 12 circuitos momopolares, com porta, inclusive instalação. </v>
          </cell>
          <cell r="D196" t="str">
            <v>un</v>
          </cell>
          <cell r="F196">
            <v>81.44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18.21.040</v>
          </cell>
          <cell r="C199" t="str">
            <v xml:space="preserve">Quadro de distribuição metálico de embutir, com barramento, chave geral e placa neutro tipo PQR 27 C, eletromar ou similar, para 27 , circuitos momopolares, com porta e trinco, inclusive instalação. </v>
          </cell>
          <cell r="D199" t="str">
            <v>un</v>
          </cell>
          <cell r="F199">
            <v>238.6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14.98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15.75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20.54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23.3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41.95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distribuição.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26.81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40 W, ref. TMS-500 Philips ou similar, inclusive reator alto fator de potência lâmpadas, demais acessórios e instalação.</v>
          </cell>
          <cell r="D240" t="str">
            <v>cj</v>
          </cell>
          <cell r="F240">
            <v>45.36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19.100000000000001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10.91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122.85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20.63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143.55000000000001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203.28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FisFin (2)"/>
      <sheetName val="CronFisFin"/>
      <sheetName val="Resumo"/>
      <sheetName val="1.Instalaçao"/>
      <sheetName val="2.ETA-1"/>
      <sheetName val="TABELA COMPESA"/>
      <sheetName val="3.mat equi ETA-1"/>
      <sheetName val="4.Tanque Equaliz"/>
      <sheetName val="5.Est Elev de Recup"/>
      <sheetName val="6.Tanque Decanta"/>
      <sheetName val="7.Energização"/>
      <sheetName val="abc"/>
    </sheetNames>
    <sheetDataSet>
      <sheetData sheetId="0"/>
      <sheetData sheetId="1"/>
      <sheetData sheetId="2"/>
      <sheetData sheetId="3"/>
      <sheetData sheetId="4"/>
      <sheetData sheetId="5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C151">
            <v>0</v>
          </cell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C158">
            <v>0</v>
          </cell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C167">
            <v>0</v>
          </cell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C170">
            <v>0</v>
          </cell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85" zoomScaleNormal="100" zoomScaleSheetLayoutView="85" workbookViewId="0">
      <selection activeCell="S15" sqref="S15"/>
    </sheetView>
  </sheetViews>
  <sheetFormatPr defaultRowHeight="15" x14ac:dyDescent="0.25"/>
  <cols>
    <col min="2" max="2" width="18.42578125" customWidth="1"/>
    <col min="3" max="3" width="42.140625" bestFit="1" customWidth="1"/>
    <col min="5" max="5" width="9.5703125" bestFit="1" customWidth="1"/>
    <col min="8" max="8" width="15.28515625" customWidth="1"/>
    <col min="9" max="9" width="15.140625" customWidth="1"/>
    <col min="10" max="10" width="23.85546875" style="145" bestFit="1" customWidth="1"/>
    <col min="11" max="11" width="13.42578125" bestFit="1" customWidth="1"/>
  </cols>
  <sheetData>
    <row r="1" spans="1:11" ht="21" x14ac:dyDescent="0.35">
      <c r="A1" s="171" t="s">
        <v>169</v>
      </c>
      <c r="B1" s="171"/>
      <c r="C1" s="171"/>
      <c r="D1" s="171"/>
      <c r="E1" s="171"/>
      <c r="F1" s="171"/>
      <c r="G1" s="171"/>
      <c r="H1" s="171"/>
      <c r="I1" s="171"/>
    </row>
    <row r="2" spans="1:11" ht="21" x14ac:dyDescent="0.35">
      <c r="A2" s="171"/>
      <c r="B2" s="171"/>
      <c r="C2" s="171"/>
      <c r="D2" s="171"/>
      <c r="E2" s="171"/>
      <c r="F2" s="171"/>
      <c r="G2" s="171"/>
      <c r="H2" s="171"/>
      <c r="I2" s="171"/>
    </row>
    <row r="3" spans="1:11" ht="21" x14ac:dyDescent="0.35">
      <c r="A3" s="171" t="s">
        <v>111</v>
      </c>
      <c r="B3" s="171"/>
      <c r="C3" s="171"/>
      <c r="D3" s="171"/>
      <c r="E3" s="171"/>
      <c r="F3" s="171"/>
      <c r="G3" s="171"/>
      <c r="H3" s="171"/>
      <c r="I3" s="171"/>
    </row>
    <row r="4" spans="1:11" ht="15.75" thickBot="1" x14ac:dyDescent="0.3"/>
    <row r="5" spans="1:11" ht="30" x14ac:dyDescent="0.25">
      <c r="A5" s="46" t="s">
        <v>0</v>
      </c>
      <c r="B5" s="47" t="s">
        <v>1</v>
      </c>
      <c r="C5" s="47" t="s">
        <v>2</v>
      </c>
      <c r="D5" s="47" t="s">
        <v>3</v>
      </c>
      <c r="E5" s="54" t="s">
        <v>4</v>
      </c>
      <c r="F5" s="173" t="s">
        <v>5</v>
      </c>
      <c r="G5" s="173"/>
      <c r="H5" s="55" t="s">
        <v>30</v>
      </c>
      <c r="I5" s="56" t="s">
        <v>31</v>
      </c>
    </row>
    <row r="6" spans="1:11" x14ac:dyDescent="0.25">
      <c r="A6" s="48">
        <v>1</v>
      </c>
      <c r="B6" s="1"/>
      <c r="C6" s="1" t="s">
        <v>7</v>
      </c>
      <c r="D6" s="1"/>
      <c r="E6" s="3"/>
      <c r="F6" s="3" t="s">
        <v>8</v>
      </c>
      <c r="G6" s="1" t="s">
        <v>9</v>
      </c>
      <c r="H6" s="2">
        <f>SUM(H7:H7)</f>
        <v>13480.4</v>
      </c>
      <c r="I6" s="49">
        <f>SUM(I7:I7)</f>
        <v>17283.2</v>
      </c>
      <c r="K6">
        <v>1.2821</v>
      </c>
    </row>
    <row r="7" spans="1:11" ht="45" x14ac:dyDescent="0.25">
      <c r="A7" s="50" t="s">
        <v>163</v>
      </c>
      <c r="B7" s="5" t="s">
        <v>84</v>
      </c>
      <c r="C7" s="6" t="s">
        <v>11</v>
      </c>
      <c r="D7" s="4" t="s">
        <v>12</v>
      </c>
      <c r="E7" s="7">
        <f>'M. Calculo '!Q7</f>
        <v>40</v>
      </c>
      <c r="F7" s="8">
        <v>337.01</v>
      </c>
      <c r="G7" s="8">
        <f>ROUND(F7*K$6,2)</f>
        <v>432.08</v>
      </c>
      <c r="H7" s="9">
        <f>ROUND(E7*F7,2)</f>
        <v>13480.4</v>
      </c>
      <c r="I7" s="51">
        <f xml:space="preserve"> ROUND(E7*G7,2)</f>
        <v>17283.2</v>
      </c>
    </row>
    <row r="8" spans="1:11" x14ac:dyDescent="0.25">
      <c r="A8" s="52">
        <v>2</v>
      </c>
      <c r="B8" s="10"/>
      <c r="C8" s="1" t="s">
        <v>14</v>
      </c>
      <c r="D8" s="10"/>
      <c r="E8" s="11"/>
      <c r="F8" s="12"/>
      <c r="G8" s="10"/>
      <c r="H8" s="2">
        <f>SUM(H9:H10)</f>
        <v>29448</v>
      </c>
      <c r="I8" s="49">
        <f>SUM(I9:I10)</f>
        <v>37753.199999999997</v>
      </c>
      <c r="K8" s="145"/>
    </row>
    <row r="9" spans="1:11" ht="30" x14ac:dyDescent="0.25">
      <c r="A9" s="50" t="s">
        <v>18</v>
      </c>
      <c r="B9" s="5" t="s">
        <v>85</v>
      </c>
      <c r="C9" s="6" t="s">
        <v>15</v>
      </c>
      <c r="D9" s="4" t="s">
        <v>16</v>
      </c>
      <c r="E9" s="7">
        <f>'M. Calculo '!Q15</f>
        <v>240</v>
      </c>
      <c r="F9" s="8">
        <v>72.959999999999994</v>
      </c>
      <c r="G9" s="8">
        <f t="shared" ref="G9:G10" si="0">ROUND(F9*K$6,2)</f>
        <v>93.54</v>
      </c>
      <c r="H9" s="9">
        <f>ROUND(E9*F9,2)</f>
        <v>17510.400000000001</v>
      </c>
      <c r="I9" s="51">
        <f xml:space="preserve"> ROUND(E9*G9,2)</f>
        <v>22449.599999999999</v>
      </c>
      <c r="K9" s="145"/>
    </row>
    <row r="10" spans="1:11" ht="30" x14ac:dyDescent="0.25">
      <c r="A10" s="50" t="s">
        <v>19</v>
      </c>
      <c r="B10" s="5" t="s">
        <v>86</v>
      </c>
      <c r="C10" s="6" t="s">
        <v>17</v>
      </c>
      <c r="D10" s="4" t="s">
        <v>16</v>
      </c>
      <c r="E10" s="7">
        <f>'M. Calculo '!Q18</f>
        <v>360</v>
      </c>
      <c r="F10" s="8">
        <v>33.159999999999997</v>
      </c>
      <c r="G10" s="8">
        <f t="shared" si="0"/>
        <v>42.51</v>
      </c>
      <c r="H10" s="9">
        <f>ROUND(E10*F10,2)</f>
        <v>11937.6</v>
      </c>
      <c r="I10" s="51">
        <f xml:space="preserve"> ROUND(E10*G10,2)</f>
        <v>15303.6</v>
      </c>
      <c r="K10" s="145"/>
    </row>
    <row r="11" spans="1:11" x14ac:dyDescent="0.25">
      <c r="A11" s="52">
        <v>3</v>
      </c>
      <c r="B11" s="172" t="str">
        <f>'M. Calculo '!B22:R22</f>
        <v>RUA 01</v>
      </c>
      <c r="C11" s="170"/>
      <c r="D11" s="170"/>
      <c r="E11" s="170"/>
      <c r="F11" s="170"/>
      <c r="G11" s="170"/>
      <c r="H11" s="13">
        <f>SUM(H12:H18)</f>
        <v>37642.21</v>
      </c>
      <c r="I11" s="53">
        <f>SUM(I12:I18)</f>
        <v>48263.49</v>
      </c>
      <c r="K11" s="145"/>
    </row>
    <row r="12" spans="1:11" ht="30" x14ac:dyDescent="0.25">
      <c r="A12" s="50" t="s">
        <v>23</v>
      </c>
      <c r="B12" s="5" t="s">
        <v>87</v>
      </c>
      <c r="C12" s="6" t="s">
        <v>59</v>
      </c>
      <c r="D12" s="4" t="s">
        <v>12</v>
      </c>
      <c r="E12" s="7">
        <f>'M. Calculo '!Q27</f>
        <v>390.23999999999995</v>
      </c>
      <c r="F12" s="8">
        <v>1.34</v>
      </c>
      <c r="G12" s="8">
        <f t="shared" ref="G12:G34" si="1">ROUND(F12*K$6,2)</f>
        <v>1.72</v>
      </c>
      <c r="H12" s="9">
        <f t="shared" ref="H12:H18" si="2">ROUND(E12*F12,2)</f>
        <v>522.91999999999996</v>
      </c>
      <c r="I12" s="51">
        <f t="shared" ref="I12:I18" si="3" xml:space="preserve"> ROUND(E12*G12,2)</f>
        <v>671.21</v>
      </c>
    </row>
    <row r="13" spans="1:11" ht="45" x14ac:dyDescent="0.25">
      <c r="A13" s="50" t="s">
        <v>24</v>
      </c>
      <c r="B13" s="5" t="s">
        <v>88</v>
      </c>
      <c r="C13" s="6" t="s">
        <v>21</v>
      </c>
      <c r="D13" s="4" t="s">
        <v>22</v>
      </c>
      <c r="E13" s="7">
        <f>'M. Calculo '!Q30</f>
        <v>162.6</v>
      </c>
      <c r="F13" s="8">
        <v>23.68</v>
      </c>
      <c r="G13" s="8">
        <f>ROUND(F13*K$6,2)</f>
        <v>30.36</v>
      </c>
      <c r="H13" s="9">
        <f>ROUND(E13*F13,2)</f>
        <v>3850.37</v>
      </c>
      <c r="I13" s="51">
        <f xml:space="preserve"> ROUND(E13*G13,2)</f>
        <v>4936.54</v>
      </c>
    </row>
    <row r="14" spans="1:11" ht="105" x14ac:dyDescent="0.25">
      <c r="A14" s="50" t="s">
        <v>25</v>
      </c>
      <c r="B14" s="5" t="s">
        <v>173</v>
      </c>
      <c r="C14" s="6" t="s">
        <v>60</v>
      </c>
      <c r="D14" s="4" t="s">
        <v>22</v>
      </c>
      <c r="E14" s="7">
        <f>'M. Calculo '!Q33</f>
        <v>162.6</v>
      </c>
      <c r="F14" s="8">
        <v>28.2</v>
      </c>
      <c r="G14" s="8">
        <f t="shared" si="1"/>
        <v>36.159999999999997</v>
      </c>
      <c r="H14" s="9">
        <f t="shared" ref="H14" si="4">ROUND(E14*F14,2)</f>
        <v>4585.32</v>
      </c>
      <c r="I14" s="51">
        <f t="shared" ref="I14" si="5" xml:space="preserve"> ROUND(E14*G14,2)</f>
        <v>5879.62</v>
      </c>
    </row>
    <row r="15" spans="1:11" ht="60" x14ac:dyDescent="0.25">
      <c r="A15" s="50" t="s">
        <v>54</v>
      </c>
      <c r="B15" s="5" t="s">
        <v>89</v>
      </c>
      <c r="C15" s="6" t="s">
        <v>20</v>
      </c>
      <c r="D15" s="4" t="s">
        <v>12</v>
      </c>
      <c r="E15" s="7">
        <f>'M. Calculo '!Q36</f>
        <v>333.33</v>
      </c>
      <c r="F15" s="8">
        <v>67.13</v>
      </c>
      <c r="G15" s="8">
        <f t="shared" si="1"/>
        <v>86.07</v>
      </c>
      <c r="H15" s="9">
        <f t="shared" si="2"/>
        <v>22376.44</v>
      </c>
      <c r="I15" s="51">
        <f t="shared" si="3"/>
        <v>28689.71</v>
      </c>
    </row>
    <row r="16" spans="1:11" ht="45" x14ac:dyDescent="0.25">
      <c r="A16" s="50" t="s">
        <v>29</v>
      </c>
      <c r="B16" s="5" t="s">
        <v>90</v>
      </c>
      <c r="C16" s="6" t="s">
        <v>32</v>
      </c>
      <c r="D16" s="4" t="s">
        <v>27</v>
      </c>
      <c r="E16" s="7">
        <f>'M. Calculo '!Q39</f>
        <v>24.389999999999997</v>
      </c>
      <c r="F16" s="8">
        <v>40.229999999999997</v>
      </c>
      <c r="G16" s="8">
        <f t="shared" si="1"/>
        <v>51.58</v>
      </c>
      <c r="H16" s="9">
        <f t="shared" si="2"/>
        <v>981.21</v>
      </c>
      <c r="I16" s="51">
        <f t="shared" si="3"/>
        <v>1258.04</v>
      </c>
    </row>
    <row r="17" spans="1:11" ht="60" x14ac:dyDescent="0.25">
      <c r="A17" s="50" t="s">
        <v>28</v>
      </c>
      <c r="B17" s="5" t="s">
        <v>91</v>
      </c>
      <c r="C17" s="6" t="s">
        <v>26</v>
      </c>
      <c r="D17" s="4" t="s">
        <v>27</v>
      </c>
      <c r="E17" s="7">
        <f>'M. Calculo '!Q42</f>
        <v>9.76</v>
      </c>
      <c r="F17" s="8">
        <v>512.59</v>
      </c>
      <c r="G17" s="8">
        <f t="shared" si="1"/>
        <v>657.19</v>
      </c>
      <c r="H17" s="9">
        <f t="shared" si="2"/>
        <v>5002.88</v>
      </c>
      <c r="I17" s="51">
        <f t="shared" si="3"/>
        <v>6414.17</v>
      </c>
    </row>
    <row r="18" spans="1:11" ht="45" x14ac:dyDescent="0.25">
      <c r="A18" s="50" t="s">
        <v>80</v>
      </c>
      <c r="B18" s="5" t="s">
        <v>120</v>
      </c>
      <c r="C18" s="6" t="s">
        <v>53</v>
      </c>
      <c r="D18" s="4" t="s">
        <v>55</v>
      </c>
      <c r="E18" s="7">
        <v>5</v>
      </c>
      <c r="F18" s="8">
        <f>COMPOSIÇÃO!G11</f>
        <v>64.613112000000001</v>
      </c>
      <c r="G18" s="8">
        <f t="shared" si="1"/>
        <v>82.84</v>
      </c>
      <c r="H18" s="9">
        <f t="shared" si="2"/>
        <v>323.07</v>
      </c>
      <c r="I18" s="51">
        <f t="shared" si="3"/>
        <v>414.2</v>
      </c>
    </row>
    <row r="19" spans="1:11" x14ac:dyDescent="0.25">
      <c r="A19" s="52">
        <v>4</v>
      </c>
      <c r="B19" s="172" t="str">
        <f>'M. Calculo '!B46:R46</f>
        <v>RUA 02</v>
      </c>
      <c r="C19" s="170"/>
      <c r="D19" s="170"/>
      <c r="E19" s="170"/>
      <c r="F19" s="170"/>
      <c r="G19" s="170"/>
      <c r="H19" s="13">
        <f>SUM(H20:H26)</f>
        <v>60423.17</v>
      </c>
      <c r="I19" s="53">
        <f>SUM(I20:I26)</f>
        <v>77472.429999999993</v>
      </c>
      <c r="K19" s="145"/>
    </row>
    <row r="20" spans="1:11" ht="30" x14ac:dyDescent="0.25">
      <c r="A20" s="50" t="s">
        <v>33</v>
      </c>
      <c r="B20" s="5" t="s">
        <v>87</v>
      </c>
      <c r="C20" s="6" t="s">
        <v>59</v>
      </c>
      <c r="D20" s="4" t="s">
        <v>12</v>
      </c>
      <c r="E20" s="7">
        <f>'M. Calculo '!Q51</f>
        <v>625.19999999999993</v>
      </c>
      <c r="F20" s="8">
        <v>1.34</v>
      </c>
      <c r="G20" s="8">
        <f t="shared" si="1"/>
        <v>1.72</v>
      </c>
      <c r="H20" s="9">
        <f t="shared" ref="H20:H26" si="6">ROUND(E20*F20,2)</f>
        <v>837.77</v>
      </c>
      <c r="I20" s="51">
        <f t="shared" ref="I20:I26" si="7" xml:space="preserve"> ROUND(E20*G20,2)</f>
        <v>1075.3399999999999</v>
      </c>
    </row>
    <row r="21" spans="1:11" ht="45" x14ac:dyDescent="0.25">
      <c r="A21" s="50" t="s">
        <v>34</v>
      </c>
      <c r="B21" s="5" t="s">
        <v>88</v>
      </c>
      <c r="C21" s="6" t="s">
        <v>21</v>
      </c>
      <c r="D21" s="4" t="s">
        <v>22</v>
      </c>
      <c r="E21" s="7">
        <f>'M. Calculo '!Q54</f>
        <v>260.5</v>
      </c>
      <c r="F21" s="8">
        <v>23.68</v>
      </c>
      <c r="G21" s="8">
        <f>ROUND(F21*K$6,2)</f>
        <v>30.36</v>
      </c>
      <c r="H21" s="9">
        <f>ROUND(E21*F21,2)</f>
        <v>6168.64</v>
      </c>
      <c r="I21" s="51">
        <f xml:space="preserve"> ROUND(E21*G21,2)</f>
        <v>7908.78</v>
      </c>
    </row>
    <row r="22" spans="1:11" ht="105" x14ac:dyDescent="0.25">
      <c r="A22" s="50" t="s">
        <v>35</v>
      </c>
      <c r="B22" s="5" t="s">
        <v>173</v>
      </c>
      <c r="C22" s="6" t="s">
        <v>60</v>
      </c>
      <c r="D22" s="4" t="s">
        <v>22</v>
      </c>
      <c r="E22" s="7">
        <f>'M. Calculo '!Q57</f>
        <v>260.5</v>
      </c>
      <c r="F22" s="8">
        <v>28.2</v>
      </c>
      <c r="G22" s="8">
        <f t="shared" ref="G22" si="8">ROUND(F22*K$6,2)</f>
        <v>36.159999999999997</v>
      </c>
      <c r="H22" s="9">
        <f t="shared" si="6"/>
        <v>7346.1</v>
      </c>
      <c r="I22" s="51">
        <f t="shared" si="7"/>
        <v>9419.68</v>
      </c>
    </row>
    <row r="23" spans="1:11" ht="60" x14ac:dyDescent="0.25">
      <c r="A23" s="50" t="s">
        <v>36</v>
      </c>
      <c r="B23" s="5" t="s">
        <v>89</v>
      </c>
      <c r="C23" s="6" t="s">
        <v>20</v>
      </c>
      <c r="D23" s="4" t="s">
        <v>12</v>
      </c>
      <c r="E23" s="7">
        <f>'M. Calculo '!Q60</f>
        <v>534.03</v>
      </c>
      <c r="F23" s="8">
        <v>67.13</v>
      </c>
      <c r="G23" s="8">
        <f t="shared" si="1"/>
        <v>86.07</v>
      </c>
      <c r="H23" s="9">
        <f t="shared" si="6"/>
        <v>35849.43</v>
      </c>
      <c r="I23" s="51">
        <f t="shared" si="7"/>
        <v>45963.96</v>
      </c>
    </row>
    <row r="24" spans="1:11" ht="45" x14ac:dyDescent="0.25">
      <c r="A24" s="50" t="s">
        <v>37</v>
      </c>
      <c r="B24" s="5" t="s">
        <v>90</v>
      </c>
      <c r="C24" s="6" t="s">
        <v>32</v>
      </c>
      <c r="D24" s="4" t="s">
        <v>27</v>
      </c>
      <c r="E24" s="7">
        <f>'M. Calculo '!Q63</f>
        <v>46.889999999999993</v>
      </c>
      <c r="F24" s="8">
        <v>40.229999999999997</v>
      </c>
      <c r="G24" s="8">
        <f t="shared" si="1"/>
        <v>51.58</v>
      </c>
      <c r="H24" s="9">
        <f t="shared" si="6"/>
        <v>1886.38</v>
      </c>
      <c r="I24" s="51">
        <f t="shared" si="7"/>
        <v>2418.59</v>
      </c>
    </row>
    <row r="25" spans="1:11" ht="60" x14ac:dyDescent="0.25">
      <c r="A25" s="50" t="s">
        <v>56</v>
      </c>
      <c r="B25" s="5" t="s">
        <v>91</v>
      </c>
      <c r="C25" s="6" t="s">
        <v>26</v>
      </c>
      <c r="D25" s="4" t="s">
        <v>27</v>
      </c>
      <c r="E25" s="7">
        <f>'M. Calculo '!Q66</f>
        <v>15.629999999999999</v>
      </c>
      <c r="F25" s="8">
        <v>512.59</v>
      </c>
      <c r="G25" s="8">
        <f t="shared" si="1"/>
        <v>657.19</v>
      </c>
      <c r="H25" s="9">
        <f t="shared" si="6"/>
        <v>8011.78</v>
      </c>
      <c r="I25" s="51">
        <f t="shared" si="7"/>
        <v>10271.879999999999</v>
      </c>
    </row>
    <row r="26" spans="1:11" ht="45" x14ac:dyDescent="0.25">
      <c r="A26" s="50" t="s">
        <v>81</v>
      </c>
      <c r="B26" s="5" t="s">
        <v>120</v>
      </c>
      <c r="C26" s="6" t="s">
        <v>53</v>
      </c>
      <c r="D26" s="4" t="s">
        <v>55</v>
      </c>
      <c r="E26" s="7">
        <v>5</v>
      </c>
      <c r="F26" s="8">
        <f>COMPOSIÇÃO!G$11</f>
        <v>64.613112000000001</v>
      </c>
      <c r="G26" s="8">
        <f t="shared" si="1"/>
        <v>82.84</v>
      </c>
      <c r="H26" s="9">
        <f t="shared" si="6"/>
        <v>323.07</v>
      </c>
      <c r="I26" s="51">
        <f t="shared" si="7"/>
        <v>414.2</v>
      </c>
    </row>
    <row r="27" spans="1:11" x14ac:dyDescent="0.25">
      <c r="A27" s="52">
        <v>5</v>
      </c>
      <c r="B27" s="172" t="str">
        <f>'M. Calculo '!B70:R70</f>
        <v>RUA 03</v>
      </c>
      <c r="C27" s="170"/>
      <c r="D27" s="170"/>
      <c r="E27" s="170"/>
      <c r="F27" s="170"/>
      <c r="G27" s="170"/>
      <c r="H27" s="13">
        <f>SUM(H28:H34)</f>
        <v>11408.88</v>
      </c>
      <c r="I27" s="53">
        <f>SUM(I28:I34)</f>
        <v>14628.030000000002</v>
      </c>
      <c r="J27" s="145" t="s">
        <v>79</v>
      </c>
    </row>
    <row r="28" spans="1:11" ht="30" x14ac:dyDescent="0.25">
      <c r="A28" s="50" t="s">
        <v>38</v>
      </c>
      <c r="B28" s="5" t="s">
        <v>87</v>
      </c>
      <c r="C28" s="6" t="s">
        <v>59</v>
      </c>
      <c r="D28" s="4" t="s">
        <v>12</v>
      </c>
      <c r="E28" s="7">
        <f>'M. Calculo '!Q75</f>
        <v>115.34</v>
      </c>
      <c r="F28" s="8">
        <v>1.34</v>
      </c>
      <c r="G28" s="8">
        <f t="shared" si="1"/>
        <v>1.72</v>
      </c>
      <c r="H28" s="9">
        <f t="shared" ref="H28:H34" si="9">ROUND(E28*F28,2)</f>
        <v>154.56</v>
      </c>
      <c r="I28" s="51">
        <f t="shared" ref="I28:I34" si="10" xml:space="preserve"> ROUND(E28*G28,2)</f>
        <v>198.38</v>
      </c>
    </row>
    <row r="29" spans="1:11" ht="45" x14ac:dyDescent="0.25">
      <c r="A29" s="50" t="s">
        <v>39</v>
      </c>
      <c r="B29" s="5" t="s">
        <v>88</v>
      </c>
      <c r="C29" s="6" t="s">
        <v>21</v>
      </c>
      <c r="D29" s="4" t="s">
        <v>22</v>
      </c>
      <c r="E29" s="7">
        <f>'M. Calculo '!Q78</f>
        <v>48.06</v>
      </c>
      <c r="F29" s="8">
        <v>23.68</v>
      </c>
      <c r="G29" s="8">
        <f>ROUND(F29*K$6,2)</f>
        <v>30.36</v>
      </c>
      <c r="H29" s="9">
        <f>ROUND(E29*F29,2)</f>
        <v>1138.06</v>
      </c>
      <c r="I29" s="51">
        <f xml:space="preserve"> ROUND(E29*G29,2)</f>
        <v>1459.1</v>
      </c>
    </row>
    <row r="30" spans="1:11" ht="105" x14ac:dyDescent="0.25">
      <c r="A30" s="50" t="s">
        <v>40</v>
      </c>
      <c r="B30" s="5" t="s">
        <v>173</v>
      </c>
      <c r="C30" s="6" t="s">
        <v>60</v>
      </c>
      <c r="D30" s="4" t="s">
        <v>22</v>
      </c>
      <c r="E30" s="7">
        <f>'M. Calculo '!Q81</f>
        <v>48.06</v>
      </c>
      <c r="F30" s="8">
        <v>28.2</v>
      </c>
      <c r="G30" s="8">
        <f t="shared" ref="G30" si="11">ROUND(F30*K$6,2)</f>
        <v>36.159999999999997</v>
      </c>
      <c r="H30" s="9">
        <f t="shared" ref="H30" si="12">ROUND(E30*F30,2)</f>
        <v>1355.29</v>
      </c>
      <c r="I30" s="51">
        <f t="shared" ref="I30" si="13" xml:space="preserve"> ROUND(E30*G30,2)</f>
        <v>1737.85</v>
      </c>
    </row>
    <row r="31" spans="1:11" ht="60" x14ac:dyDescent="0.25">
      <c r="A31" s="50" t="s">
        <v>41</v>
      </c>
      <c r="B31" s="5" t="s">
        <v>89</v>
      </c>
      <c r="C31" s="6" t="s">
        <v>20</v>
      </c>
      <c r="D31" s="4" t="s">
        <v>12</v>
      </c>
      <c r="E31" s="7">
        <f>'M. Calculo '!Q84</f>
        <v>98.52</v>
      </c>
      <c r="F31" s="8">
        <v>67.13</v>
      </c>
      <c r="G31" s="8">
        <f t="shared" si="1"/>
        <v>86.07</v>
      </c>
      <c r="H31" s="9">
        <f t="shared" si="9"/>
        <v>6613.65</v>
      </c>
      <c r="I31" s="51">
        <f t="shared" si="10"/>
        <v>8479.6200000000008</v>
      </c>
    </row>
    <row r="32" spans="1:11" ht="45" x14ac:dyDescent="0.25">
      <c r="A32" s="50" t="s">
        <v>42</v>
      </c>
      <c r="B32" s="5" t="s">
        <v>90</v>
      </c>
      <c r="C32" s="6" t="s">
        <v>32</v>
      </c>
      <c r="D32" s="4" t="s">
        <v>27</v>
      </c>
      <c r="E32" s="7">
        <f>'M. Calculo '!Q87</f>
        <v>8.65</v>
      </c>
      <c r="F32" s="8">
        <v>40.229999999999997</v>
      </c>
      <c r="G32" s="8">
        <f t="shared" si="1"/>
        <v>51.58</v>
      </c>
      <c r="H32" s="9">
        <f t="shared" si="9"/>
        <v>347.99</v>
      </c>
      <c r="I32" s="51">
        <f t="shared" si="10"/>
        <v>446.17</v>
      </c>
    </row>
    <row r="33" spans="1:11" ht="60" x14ac:dyDescent="0.25">
      <c r="A33" s="50" t="s">
        <v>57</v>
      </c>
      <c r="B33" s="5" t="s">
        <v>91</v>
      </c>
      <c r="C33" s="6" t="s">
        <v>26</v>
      </c>
      <c r="D33" s="4" t="s">
        <v>27</v>
      </c>
      <c r="E33" s="7">
        <f>'M. Calculo '!Q90</f>
        <v>2.88</v>
      </c>
      <c r="F33" s="8">
        <v>512.59</v>
      </c>
      <c r="G33" s="8">
        <f t="shared" si="1"/>
        <v>657.19</v>
      </c>
      <c r="H33" s="9">
        <f t="shared" si="9"/>
        <v>1476.26</v>
      </c>
      <c r="I33" s="51">
        <f t="shared" si="10"/>
        <v>1892.71</v>
      </c>
    </row>
    <row r="34" spans="1:11" ht="45" x14ac:dyDescent="0.25">
      <c r="A34" s="50" t="s">
        <v>82</v>
      </c>
      <c r="B34" s="5" t="s">
        <v>120</v>
      </c>
      <c r="C34" s="6" t="s">
        <v>53</v>
      </c>
      <c r="D34" s="4" t="s">
        <v>55</v>
      </c>
      <c r="E34" s="7">
        <v>5</v>
      </c>
      <c r="F34" s="8">
        <f>COMPOSIÇÃO!G$11</f>
        <v>64.613112000000001</v>
      </c>
      <c r="G34" s="8">
        <f t="shared" si="1"/>
        <v>82.84</v>
      </c>
      <c r="H34" s="9">
        <f t="shared" si="9"/>
        <v>323.07</v>
      </c>
      <c r="I34" s="51">
        <f t="shared" si="10"/>
        <v>414.2</v>
      </c>
    </row>
    <row r="35" spans="1:11" x14ac:dyDescent="0.25">
      <c r="A35" s="52">
        <v>6</v>
      </c>
      <c r="B35" s="172" t="str">
        <f>'M. Calculo '!B94:R94</f>
        <v>RUA 04</v>
      </c>
      <c r="C35" s="170"/>
      <c r="D35" s="170"/>
      <c r="E35" s="170"/>
      <c r="F35" s="170"/>
      <c r="G35" s="170"/>
      <c r="H35" s="13">
        <f>SUM(H36:H42)</f>
        <v>40663.67</v>
      </c>
      <c r="I35" s="53">
        <f>SUM(I36:I42)</f>
        <v>52137.5</v>
      </c>
      <c r="J35" s="145" t="s">
        <v>79</v>
      </c>
    </row>
    <row r="36" spans="1:11" ht="30" x14ac:dyDescent="0.25">
      <c r="A36" s="50" t="s">
        <v>43</v>
      </c>
      <c r="B36" s="5" t="s">
        <v>87</v>
      </c>
      <c r="C36" s="6" t="s">
        <v>59</v>
      </c>
      <c r="D36" s="4" t="s">
        <v>12</v>
      </c>
      <c r="E36" s="7">
        <f>'M. Calculo '!Q99</f>
        <v>419.66</v>
      </c>
      <c r="F36" s="8">
        <v>1.34</v>
      </c>
      <c r="G36" s="8">
        <f t="shared" ref="G36" si="14">ROUND(F36*K$6,2)</f>
        <v>1.72</v>
      </c>
      <c r="H36" s="9">
        <f t="shared" ref="H36" si="15">ROUND(E36*F36,2)</f>
        <v>562.34</v>
      </c>
      <c r="I36" s="51">
        <f t="shared" ref="I36" si="16" xml:space="preserve"> ROUND(E36*G36,2)</f>
        <v>721.82</v>
      </c>
    </row>
    <row r="37" spans="1:11" ht="45" x14ac:dyDescent="0.25">
      <c r="A37" s="50" t="s">
        <v>44</v>
      </c>
      <c r="B37" s="5" t="s">
        <v>88</v>
      </c>
      <c r="C37" s="6" t="s">
        <v>21</v>
      </c>
      <c r="D37" s="4" t="s">
        <v>22</v>
      </c>
      <c r="E37" s="7">
        <f>'M. Calculo '!Q102</f>
        <v>174.86</v>
      </c>
      <c r="F37" s="8">
        <v>23.68</v>
      </c>
      <c r="G37" s="8">
        <f>ROUND(F37*K$6,2)</f>
        <v>30.36</v>
      </c>
      <c r="H37" s="9">
        <f>ROUND(E37*F37,2)</f>
        <v>4140.68</v>
      </c>
      <c r="I37" s="51">
        <f xml:space="preserve"> ROUND(E37*G37,2)</f>
        <v>5308.75</v>
      </c>
    </row>
    <row r="38" spans="1:11" ht="105" x14ac:dyDescent="0.25">
      <c r="A38" s="50" t="s">
        <v>45</v>
      </c>
      <c r="B38" s="5" t="s">
        <v>173</v>
      </c>
      <c r="C38" s="6" t="s">
        <v>60</v>
      </c>
      <c r="D38" s="4" t="s">
        <v>22</v>
      </c>
      <c r="E38" s="7">
        <f>'M. Calculo '!Q105</f>
        <v>174.86</v>
      </c>
      <c r="F38" s="8">
        <v>28.2</v>
      </c>
      <c r="G38" s="8">
        <f t="shared" ref="G38:G42" si="17">ROUND(F38*K$6,2)</f>
        <v>36.159999999999997</v>
      </c>
      <c r="H38" s="9">
        <f t="shared" ref="H38:H42" si="18">ROUND(E38*F38,2)</f>
        <v>4931.05</v>
      </c>
      <c r="I38" s="51">
        <f t="shared" ref="I38:I42" si="19" xml:space="preserve"> ROUND(E38*G38,2)</f>
        <v>6322.94</v>
      </c>
    </row>
    <row r="39" spans="1:11" ht="60" x14ac:dyDescent="0.25">
      <c r="A39" s="50" t="s">
        <v>46</v>
      </c>
      <c r="B39" s="5" t="s">
        <v>89</v>
      </c>
      <c r="C39" s="6" t="s">
        <v>20</v>
      </c>
      <c r="D39" s="4" t="s">
        <v>12</v>
      </c>
      <c r="E39" s="7">
        <f>'M. Calculo '!Q108</f>
        <v>358.46</v>
      </c>
      <c r="F39" s="8">
        <v>67.13</v>
      </c>
      <c r="G39" s="8">
        <f t="shared" si="17"/>
        <v>86.07</v>
      </c>
      <c r="H39" s="9">
        <f t="shared" si="18"/>
        <v>24063.42</v>
      </c>
      <c r="I39" s="51">
        <f t="shared" si="19"/>
        <v>30852.65</v>
      </c>
    </row>
    <row r="40" spans="1:11" ht="45" x14ac:dyDescent="0.25">
      <c r="A40" s="50" t="s">
        <v>47</v>
      </c>
      <c r="B40" s="5" t="s">
        <v>90</v>
      </c>
      <c r="C40" s="6" t="s">
        <v>32</v>
      </c>
      <c r="D40" s="4" t="s">
        <v>27</v>
      </c>
      <c r="E40" s="7">
        <f>'M. Calculo '!Q111</f>
        <v>31.47</v>
      </c>
      <c r="F40" s="8">
        <v>40.229999999999997</v>
      </c>
      <c r="G40" s="8">
        <f t="shared" si="17"/>
        <v>51.58</v>
      </c>
      <c r="H40" s="9">
        <f t="shared" si="18"/>
        <v>1266.04</v>
      </c>
      <c r="I40" s="51">
        <f t="shared" si="19"/>
        <v>1623.22</v>
      </c>
    </row>
    <row r="41" spans="1:11" ht="60" x14ac:dyDescent="0.25">
      <c r="A41" s="50" t="s">
        <v>58</v>
      </c>
      <c r="B41" s="5" t="s">
        <v>91</v>
      </c>
      <c r="C41" s="6" t="s">
        <v>26</v>
      </c>
      <c r="D41" s="4" t="s">
        <v>27</v>
      </c>
      <c r="E41" s="7">
        <f>'M. Calculo '!Q114</f>
        <v>10.49</v>
      </c>
      <c r="F41" s="8">
        <v>512.59</v>
      </c>
      <c r="G41" s="8">
        <f t="shared" si="17"/>
        <v>657.19</v>
      </c>
      <c r="H41" s="9">
        <f t="shared" si="18"/>
        <v>5377.07</v>
      </c>
      <c r="I41" s="51">
        <f t="shared" si="19"/>
        <v>6893.92</v>
      </c>
    </row>
    <row r="42" spans="1:11" ht="45" x14ac:dyDescent="0.25">
      <c r="A42" s="50" t="s">
        <v>83</v>
      </c>
      <c r="B42" s="5" t="s">
        <v>120</v>
      </c>
      <c r="C42" s="6" t="s">
        <v>53</v>
      </c>
      <c r="D42" s="4" t="s">
        <v>55</v>
      </c>
      <c r="E42" s="7">
        <v>5</v>
      </c>
      <c r="F42" s="8">
        <f>COMPOSIÇÃO!G$11</f>
        <v>64.613112000000001</v>
      </c>
      <c r="G42" s="8">
        <f t="shared" si="17"/>
        <v>82.84</v>
      </c>
      <c r="H42" s="9">
        <f t="shared" si="18"/>
        <v>323.07</v>
      </c>
      <c r="I42" s="51">
        <f t="shared" si="19"/>
        <v>414.2</v>
      </c>
    </row>
    <row r="43" spans="1:11" x14ac:dyDescent="0.25">
      <c r="A43" s="52"/>
      <c r="B43" s="170" t="s">
        <v>168</v>
      </c>
      <c r="C43" s="170" t="s">
        <v>48</v>
      </c>
      <c r="D43" s="170"/>
      <c r="E43" s="170"/>
      <c r="F43" s="170"/>
      <c r="G43" s="170"/>
      <c r="H43" s="53">
        <f>H35+H27+H19+H11+H8+H6</f>
        <v>193066.33</v>
      </c>
      <c r="I43" s="53">
        <f>I35+I27+I19+I11+I8+I6</f>
        <v>247537.84999999998</v>
      </c>
      <c r="K43" s="146"/>
    </row>
  </sheetData>
  <autoFilter ref="A4:I43"/>
  <mergeCells count="9">
    <mergeCell ref="B43:G43"/>
    <mergeCell ref="A1:I1"/>
    <mergeCell ref="A2:I2"/>
    <mergeCell ref="A3:I3"/>
    <mergeCell ref="B11:G11"/>
    <mergeCell ref="F5:G5"/>
    <mergeCell ref="B19:G19"/>
    <mergeCell ref="B27:G27"/>
    <mergeCell ref="B35:G35"/>
  </mergeCells>
  <pageMargins left="0.51181102362204722" right="0.51181102362204722" top="0.78740157480314965" bottom="0.78740157480314965" header="0.31496062992125984" footer="0.31496062992125984"/>
  <pageSetup paperSize="9" scale="67" orientation="portrait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view="pageBreakPreview" zoomScale="115" zoomScaleNormal="100" zoomScaleSheetLayoutView="115" workbookViewId="0">
      <selection activeCell="L110" sqref="L11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7" max="17" width="9.140625" style="169"/>
    <col min="18" max="18" width="12" customWidth="1"/>
  </cols>
  <sheetData>
    <row r="1" spans="1:18" ht="17.45" customHeight="1" x14ac:dyDescent="0.3">
      <c r="A1" s="178" t="s">
        <v>61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8" x14ac:dyDescent="0.25">
      <c r="A2" s="15" t="s">
        <v>6</v>
      </c>
      <c r="B2" s="179" t="s">
        <v>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x14ac:dyDescent="0.25">
      <c r="A3" s="180" t="s">
        <v>62</v>
      </c>
      <c r="B3" s="180"/>
      <c r="C3" s="180"/>
      <c r="D3" s="180"/>
      <c r="E3" s="180"/>
      <c r="F3" s="180"/>
      <c r="G3" s="180"/>
      <c r="H3" s="180"/>
      <c r="I3" s="180"/>
      <c r="J3" s="180" t="s">
        <v>63</v>
      </c>
      <c r="K3" s="180"/>
      <c r="L3" s="180"/>
      <c r="M3" s="180"/>
      <c r="N3" s="180"/>
      <c r="O3" s="180"/>
      <c r="P3" s="180"/>
      <c r="Q3" s="180"/>
      <c r="R3" s="180"/>
    </row>
    <row r="4" spans="1:18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</row>
    <row r="5" spans="1:18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76" t="s">
        <v>64</v>
      </c>
      <c r="K5" s="174" t="s">
        <v>65</v>
      </c>
      <c r="L5" s="174" t="s">
        <v>66</v>
      </c>
      <c r="M5" s="174" t="s">
        <v>67</v>
      </c>
      <c r="N5" s="174" t="s">
        <v>68</v>
      </c>
      <c r="O5" s="181" t="s">
        <v>69</v>
      </c>
      <c r="P5" s="174" t="s">
        <v>70</v>
      </c>
      <c r="Q5" s="175" t="s">
        <v>71</v>
      </c>
      <c r="R5" s="176" t="s">
        <v>72</v>
      </c>
    </row>
    <row r="6" spans="1:18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76"/>
      <c r="K6" s="174"/>
      <c r="L6" s="174"/>
      <c r="M6" s="174"/>
      <c r="N6" s="174"/>
      <c r="O6" s="182"/>
      <c r="P6" s="174"/>
      <c r="Q6" s="175"/>
      <c r="R6" s="176"/>
    </row>
    <row r="7" spans="1:18" ht="29.25" customHeight="1" x14ac:dyDescent="0.25">
      <c r="A7" s="16" t="s">
        <v>10</v>
      </c>
      <c r="B7" s="177" t="s">
        <v>11</v>
      </c>
      <c r="C7" s="177"/>
      <c r="D7" s="177"/>
      <c r="E7" s="177"/>
      <c r="F7" s="177"/>
      <c r="G7" s="177"/>
      <c r="H7" s="177"/>
      <c r="I7" s="177"/>
      <c r="J7" s="30" t="s">
        <v>77</v>
      </c>
      <c r="K7" s="30"/>
      <c r="L7" s="30"/>
      <c r="M7" s="30"/>
      <c r="N7" s="30"/>
      <c r="O7" s="30"/>
      <c r="P7" s="30"/>
      <c r="Q7" s="164">
        <f>SUM(Q8:Q8)</f>
        <v>40</v>
      </c>
      <c r="R7" s="30"/>
    </row>
    <row r="8" spans="1:18" x14ac:dyDescent="0.25">
      <c r="A8" s="17"/>
      <c r="B8" s="21"/>
      <c r="C8" s="21"/>
      <c r="D8" s="21"/>
      <c r="E8" s="21"/>
      <c r="F8" s="21"/>
      <c r="G8" s="21"/>
      <c r="H8" s="21"/>
      <c r="I8" s="21"/>
      <c r="J8" s="21"/>
      <c r="K8" s="21">
        <v>4</v>
      </c>
      <c r="L8" s="21">
        <v>5</v>
      </c>
      <c r="M8" s="20"/>
      <c r="N8" s="20">
        <v>2</v>
      </c>
      <c r="O8" s="20"/>
      <c r="P8" s="21"/>
      <c r="Q8" s="165">
        <f>K8*L8*N8</f>
        <v>40</v>
      </c>
      <c r="R8" s="18"/>
    </row>
    <row r="9" spans="1:18" x14ac:dyDescent="0.25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166"/>
      <c r="R9" s="22"/>
    </row>
    <row r="10" spans="1:18" x14ac:dyDescent="0.25">
      <c r="A10" s="15" t="s">
        <v>13</v>
      </c>
      <c r="B10" s="179" t="s">
        <v>14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x14ac:dyDescent="0.25">
      <c r="A11" s="180" t="s">
        <v>62</v>
      </c>
      <c r="B11" s="180"/>
      <c r="C11" s="180"/>
      <c r="D11" s="180"/>
      <c r="E11" s="180"/>
      <c r="F11" s="180"/>
      <c r="G11" s="180"/>
      <c r="H11" s="180"/>
      <c r="I11" s="180"/>
      <c r="J11" s="180" t="s">
        <v>63</v>
      </c>
      <c r="K11" s="180"/>
      <c r="L11" s="180"/>
      <c r="M11" s="180"/>
      <c r="N11" s="180"/>
      <c r="O11" s="180"/>
      <c r="P11" s="180"/>
      <c r="Q11" s="180"/>
      <c r="R11" s="180"/>
    </row>
    <row r="12" spans="1:18" x14ac:dyDescent="0.2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18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76" t="s">
        <v>64</v>
      </c>
      <c r="K13" s="174" t="s">
        <v>109</v>
      </c>
      <c r="L13" s="174" t="s">
        <v>110</v>
      </c>
      <c r="M13" s="174"/>
      <c r="N13" s="174"/>
      <c r="O13" s="181"/>
      <c r="P13" s="174"/>
      <c r="Q13" s="175" t="s">
        <v>71</v>
      </c>
      <c r="R13" s="176" t="s">
        <v>72</v>
      </c>
    </row>
    <row r="14" spans="1:18" x14ac:dyDescent="0.25">
      <c r="A14" s="180"/>
      <c r="B14" s="180"/>
      <c r="C14" s="180"/>
      <c r="D14" s="180"/>
      <c r="E14" s="180"/>
      <c r="F14" s="180"/>
      <c r="G14" s="180"/>
      <c r="H14" s="180"/>
      <c r="I14" s="180"/>
      <c r="J14" s="176"/>
      <c r="K14" s="174"/>
      <c r="L14" s="174"/>
      <c r="M14" s="174"/>
      <c r="N14" s="174"/>
      <c r="O14" s="182"/>
      <c r="P14" s="174"/>
      <c r="Q14" s="175"/>
      <c r="R14" s="176"/>
    </row>
    <row r="15" spans="1:18" ht="29.25" customHeight="1" x14ac:dyDescent="0.25">
      <c r="A15" s="16" t="s">
        <v>49</v>
      </c>
      <c r="B15" s="177" t="s">
        <v>15</v>
      </c>
      <c r="C15" s="177"/>
      <c r="D15" s="177"/>
      <c r="E15" s="177"/>
      <c r="F15" s="177"/>
      <c r="G15" s="177"/>
      <c r="H15" s="177"/>
      <c r="I15" s="177"/>
      <c r="J15" s="30" t="s">
        <v>108</v>
      </c>
      <c r="K15" s="30"/>
      <c r="L15" s="30"/>
      <c r="M15" s="30"/>
      <c r="N15" s="30"/>
      <c r="O15" s="30"/>
      <c r="P15" s="30"/>
      <c r="Q15" s="164">
        <f>SUM(Q16:Q16)</f>
        <v>240</v>
      </c>
      <c r="R15" s="30"/>
    </row>
    <row r="16" spans="1:18" x14ac:dyDescent="0.25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>
        <v>60</v>
      </c>
      <c r="L16" s="21">
        <v>4</v>
      </c>
      <c r="M16" s="20"/>
      <c r="N16" s="20"/>
      <c r="O16" s="20"/>
      <c r="P16" s="21"/>
      <c r="Q16" s="165">
        <f>K16*L16</f>
        <v>240</v>
      </c>
      <c r="R16" s="18"/>
    </row>
    <row r="17" spans="1:18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0"/>
      <c r="O17" s="20"/>
      <c r="P17" s="20"/>
      <c r="Q17" s="166"/>
      <c r="R17" s="22"/>
    </row>
    <row r="18" spans="1:18" ht="25.5" customHeight="1" x14ac:dyDescent="0.25">
      <c r="A18" s="16" t="s">
        <v>18</v>
      </c>
      <c r="B18" s="177" t="s">
        <v>17</v>
      </c>
      <c r="C18" s="177"/>
      <c r="D18" s="177"/>
      <c r="E18" s="177"/>
      <c r="F18" s="177"/>
      <c r="G18" s="177"/>
      <c r="H18" s="177"/>
      <c r="I18" s="177"/>
      <c r="J18" s="30" t="s">
        <v>108</v>
      </c>
      <c r="K18" s="30"/>
      <c r="L18" s="30"/>
      <c r="M18" s="30"/>
      <c r="N18" s="30"/>
      <c r="O18" s="30"/>
      <c r="P18" s="30"/>
      <c r="Q18" s="164">
        <f>SUM(Q19:Q19)</f>
        <v>360</v>
      </c>
      <c r="R18" s="30"/>
    </row>
    <row r="19" spans="1:18" x14ac:dyDescent="0.25">
      <c r="A19" s="19"/>
      <c r="B19" s="21"/>
      <c r="C19" s="21"/>
      <c r="D19" s="21"/>
      <c r="E19" s="21"/>
      <c r="F19" s="21"/>
      <c r="G19" s="21"/>
      <c r="H19" s="21"/>
      <c r="I19" s="21"/>
      <c r="J19" s="21"/>
      <c r="K19" s="21">
        <v>60</v>
      </c>
      <c r="L19" s="21">
        <v>6</v>
      </c>
      <c r="M19" s="20"/>
      <c r="N19" s="20"/>
      <c r="O19" s="20"/>
      <c r="P19" s="20"/>
      <c r="Q19" s="165">
        <f>PRODUCT(J19:P19)</f>
        <v>360</v>
      </c>
      <c r="R19" s="22"/>
    </row>
    <row r="20" spans="1:18" x14ac:dyDescent="0.25">
      <c r="A20" s="2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0"/>
      <c r="N20" s="20"/>
      <c r="O20" s="20"/>
      <c r="P20" s="21"/>
      <c r="Q20" s="165"/>
      <c r="R20" s="24"/>
    </row>
    <row r="21" spans="1:18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 x14ac:dyDescent="0.25">
      <c r="A22" s="91">
        <v>3</v>
      </c>
      <c r="B22" s="179" t="s">
        <v>166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6"/>
    </row>
    <row r="23" spans="1:18" x14ac:dyDescent="0.25">
      <c r="A23" s="187" t="s">
        <v>62</v>
      </c>
      <c r="B23" s="180"/>
      <c r="C23" s="180"/>
      <c r="D23" s="180"/>
      <c r="E23" s="180"/>
      <c r="F23" s="180"/>
      <c r="G23" s="180"/>
      <c r="H23" s="180"/>
      <c r="I23" s="180"/>
      <c r="J23" s="180" t="s">
        <v>63</v>
      </c>
      <c r="K23" s="180"/>
      <c r="L23" s="180"/>
      <c r="M23" s="180"/>
      <c r="N23" s="180"/>
      <c r="O23" s="180"/>
      <c r="P23" s="180"/>
      <c r="Q23" s="180"/>
      <c r="R23" s="188"/>
    </row>
    <row r="24" spans="1:18" x14ac:dyDescent="0.25">
      <c r="A24" s="187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8"/>
    </row>
    <row r="25" spans="1:18" x14ac:dyDescent="0.25">
      <c r="A25" s="187"/>
      <c r="B25" s="180"/>
      <c r="C25" s="180"/>
      <c r="D25" s="180"/>
      <c r="E25" s="180"/>
      <c r="F25" s="180"/>
      <c r="G25" s="180"/>
      <c r="H25" s="180"/>
      <c r="I25" s="180"/>
      <c r="J25" s="176" t="s">
        <v>64</v>
      </c>
      <c r="K25" s="174" t="s">
        <v>65</v>
      </c>
      <c r="L25" s="174" t="s">
        <v>66</v>
      </c>
      <c r="M25" s="174" t="s">
        <v>67</v>
      </c>
      <c r="N25" s="174" t="s">
        <v>68</v>
      </c>
      <c r="O25" s="181" t="s">
        <v>69</v>
      </c>
      <c r="P25" s="174" t="s">
        <v>70</v>
      </c>
      <c r="Q25" s="175" t="s">
        <v>71</v>
      </c>
      <c r="R25" s="189" t="s">
        <v>72</v>
      </c>
    </row>
    <row r="26" spans="1:18" x14ac:dyDescent="0.25">
      <c r="A26" s="187"/>
      <c r="B26" s="180"/>
      <c r="C26" s="180"/>
      <c r="D26" s="180"/>
      <c r="E26" s="180"/>
      <c r="F26" s="180"/>
      <c r="G26" s="180"/>
      <c r="H26" s="180"/>
      <c r="I26" s="180"/>
      <c r="J26" s="176"/>
      <c r="K26" s="174"/>
      <c r="L26" s="174"/>
      <c r="M26" s="174"/>
      <c r="N26" s="174"/>
      <c r="O26" s="182"/>
      <c r="P26" s="174"/>
      <c r="Q26" s="175"/>
      <c r="R26" s="189"/>
    </row>
    <row r="27" spans="1:18" ht="25.5" customHeight="1" x14ac:dyDescent="0.25">
      <c r="A27" s="92" t="s">
        <v>23</v>
      </c>
      <c r="B27" s="177" t="s">
        <v>76</v>
      </c>
      <c r="C27" s="177"/>
      <c r="D27" s="177"/>
      <c r="E27" s="177"/>
      <c r="F27" s="177"/>
      <c r="G27" s="177"/>
      <c r="H27" s="177"/>
      <c r="I27" s="177"/>
      <c r="J27" s="30" t="s">
        <v>77</v>
      </c>
      <c r="K27" s="30"/>
      <c r="L27" s="30"/>
      <c r="M27" s="30"/>
      <c r="N27" s="30"/>
      <c r="O27" s="30"/>
      <c r="P27" s="30"/>
      <c r="Q27" s="164">
        <f>SUM(Q28:Q28)</f>
        <v>390.23999999999995</v>
      </c>
      <c r="R27" s="93"/>
    </row>
    <row r="28" spans="1:18" x14ac:dyDescent="0.25">
      <c r="A28" s="94"/>
      <c r="B28" s="21" t="s">
        <v>73</v>
      </c>
      <c r="C28" s="21">
        <v>0</v>
      </c>
      <c r="D28" s="21" t="s">
        <v>74</v>
      </c>
      <c r="E28" s="21">
        <v>0</v>
      </c>
      <c r="F28" s="21" t="s">
        <v>75</v>
      </c>
      <c r="G28" s="21">
        <v>4</v>
      </c>
      <c r="H28" s="21" t="s">
        <v>74</v>
      </c>
      <c r="I28" s="21">
        <v>1.3</v>
      </c>
      <c r="J28" s="21"/>
      <c r="K28" s="21">
        <f>(G28*20)+I28</f>
        <v>81.3</v>
      </c>
      <c r="L28" s="21">
        <v>4.8</v>
      </c>
      <c r="M28" s="20"/>
      <c r="N28" s="20"/>
      <c r="O28" s="20"/>
      <c r="P28" s="21"/>
      <c r="Q28" s="165">
        <f>K28*L28</f>
        <v>390.23999999999995</v>
      </c>
      <c r="R28" s="95"/>
    </row>
    <row r="29" spans="1:18" ht="25.5" customHeight="1" x14ac:dyDescent="0.25">
      <c r="A29" s="9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0"/>
      <c r="N29" s="20"/>
      <c r="O29" s="20"/>
      <c r="P29" s="20"/>
      <c r="Q29" s="166"/>
      <c r="R29" s="110"/>
    </row>
    <row r="30" spans="1:18" ht="58.5" customHeight="1" x14ac:dyDescent="0.25">
      <c r="A30" s="92" t="s">
        <v>25</v>
      </c>
      <c r="B30" s="177" t="s">
        <v>21</v>
      </c>
      <c r="C30" s="177"/>
      <c r="D30" s="177"/>
      <c r="E30" s="177"/>
      <c r="F30" s="177"/>
      <c r="G30" s="177"/>
      <c r="H30" s="177"/>
      <c r="I30" s="177"/>
      <c r="J30" s="30" t="s">
        <v>22</v>
      </c>
      <c r="K30" s="30"/>
      <c r="L30" s="30"/>
      <c r="M30" s="30"/>
      <c r="N30" s="30"/>
      <c r="O30" s="30"/>
      <c r="P30" s="30"/>
      <c r="Q30" s="164">
        <f>SUM(Q31:Q31)</f>
        <v>162.6</v>
      </c>
      <c r="R30" s="93"/>
    </row>
    <row r="31" spans="1:18" x14ac:dyDescent="0.25">
      <c r="A31" s="96"/>
      <c r="B31" s="21" t="s">
        <v>73</v>
      </c>
      <c r="C31" s="21">
        <f>C28</f>
        <v>0</v>
      </c>
      <c r="D31" s="21" t="s">
        <v>74</v>
      </c>
      <c r="E31" s="21">
        <f>E28</f>
        <v>0</v>
      </c>
      <c r="F31" s="21" t="s">
        <v>75</v>
      </c>
      <c r="G31" s="21">
        <f>G28</f>
        <v>4</v>
      </c>
      <c r="H31" s="21" t="s">
        <v>74</v>
      </c>
      <c r="I31" s="21">
        <f>I28</f>
        <v>1.3</v>
      </c>
      <c r="J31" s="21"/>
      <c r="K31" s="21">
        <f>(G31*20)+I31</f>
        <v>81.3</v>
      </c>
      <c r="L31" s="21"/>
      <c r="M31" s="20"/>
      <c r="N31" s="20">
        <v>2</v>
      </c>
      <c r="O31" s="20"/>
      <c r="P31" s="20"/>
      <c r="Q31" s="165">
        <f>PRODUCT(J31:P31)</f>
        <v>162.6</v>
      </c>
      <c r="R31" s="110"/>
    </row>
    <row r="32" spans="1:18" ht="25.5" customHeight="1" x14ac:dyDescent="0.25">
      <c r="A32" s="96"/>
      <c r="B32" s="27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8"/>
      <c r="N32" s="28"/>
      <c r="O32" s="28"/>
      <c r="P32" s="28"/>
      <c r="Q32" s="167"/>
      <c r="R32" s="97"/>
    </row>
    <row r="33" spans="1:18" ht="98.25" customHeight="1" x14ac:dyDescent="0.25">
      <c r="A33" s="92" t="s">
        <v>24</v>
      </c>
      <c r="B33" s="177" t="s">
        <v>60</v>
      </c>
      <c r="C33" s="177"/>
      <c r="D33" s="177"/>
      <c r="E33" s="177"/>
      <c r="F33" s="177"/>
      <c r="G33" s="177"/>
      <c r="H33" s="177"/>
      <c r="I33" s="177"/>
      <c r="J33" s="30" t="s">
        <v>22</v>
      </c>
      <c r="K33" s="30"/>
      <c r="L33" s="30"/>
      <c r="M33" s="30"/>
      <c r="N33" s="30"/>
      <c r="O33" s="30"/>
      <c r="P33" s="30"/>
      <c r="Q33" s="164">
        <f>SUM(Q34:Q34)</f>
        <v>162.6</v>
      </c>
      <c r="R33" s="93"/>
    </row>
    <row r="34" spans="1:18" x14ac:dyDescent="0.25">
      <c r="A34" s="96"/>
      <c r="B34" s="21" t="s">
        <v>73</v>
      </c>
      <c r="C34" s="21">
        <f>C31</f>
        <v>0</v>
      </c>
      <c r="D34" s="21" t="s">
        <v>74</v>
      </c>
      <c r="E34" s="21">
        <f>E31</f>
        <v>0</v>
      </c>
      <c r="F34" s="21" t="s">
        <v>75</v>
      </c>
      <c r="G34" s="21">
        <f>G31</f>
        <v>4</v>
      </c>
      <c r="H34" s="21" t="s">
        <v>74</v>
      </c>
      <c r="I34" s="21">
        <f>I31</f>
        <v>1.3</v>
      </c>
      <c r="J34" s="21"/>
      <c r="K34" s="21">
        <f>(G34*20)+I34</f>
        <v>81.3</v>
      </c>
      <c r="L34" s="21"/>
      <c r="M34" s="20"/>
      <c r="N34" s="20">
        <v>2</v>
      </c>
      <c r="O34" s="20"/>
      <c r="P34" s="20"/>
      <c r="Q34" s="165">
        <f>PRODUCT(J34:P34)</f>
        <v>162.6</v>
      </c>
      <c r="R34" s="110"/>
    </row>
    <row r="35" spans="1:18" ht="25.5" customHeight="1" x14ac:dyDescent="0.25">
      <c r="A35" s="9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0"/>
      <c r="N35" s="20"/>
      <c r="O35" s="20"/>
      <c r="P35" s="20"/>
      <c r="Q35" s="166"/>
      <c r="R35" s="110"/>
    </row>
    <row r="36" spans="1:18" ht="79.5" customHeight="1" x14ac:dyDescent="0.25">
      <c r="A36" s="92" t="s">
        <v>54</v>
      </c>
      <c r="B36" s="177" t="s">
        <v>20</v>
      </c>
      <c r="C36" s="177"/>
      <c r="D36" s="177"/>
      <c r="E36" s="177"/>
      <c r="F36" s="177"/>
      <c r="G36" s="177"/>
      <c r="H36" s="177"/>
      <c r="I36" s="177"/>
      <c r="J36" s="30" t="s">
        <v>77</v>
      </c>
      <c r="K36" s="30"/>
      <c r="L36" s="30"/>
      <c r="M36" s="30"/>
      <c r="N36" s="30"/>
      <c r="O36" s="30"/>
      <c r="P36" s="30"/>
      <c r="Q36" s="164">
        <f>SUM(Q37:Q37)</f>
        <v>333.33</v>
      </c>
      <c r="R36" s="93"/>
    </row>
    <row r="37" spans="1:18" x14ac:dyDescent="0.25">
      <c r="A37" s="96"/>
      <c r="B37" s="21" t="s">
        <v>73</v>
      </c>
      <c r="C37" s="21">
        <f>C34</f>
        <v>0</v>
      </c>
      <c r="D37" s="21" t="s">
        <v>74</v>
      </c>
      <c r="E37" s="21">
        <f>E34</f>
        <v>0</v>
      </c>
      <c r="F37" s="21" t="s">
        <v>75</v>
      </c>
      <c r="G37" s="21">
        <f>G34</f>
        <v>4</v>
      </c>
      <c r="H37" s="21" t="s">
        <v>74</v>
      </c>
      <c r="I37" s="21">
        <f>I34</f>
        <v>1.3</v>
      </c>
      <c r="J37" s="21"/>
      <c r="K37" s="21">
        <f>(G37*20)+I37</f>
        <v>81.3</v>
      </c>
      <c r="L37" s="21">
        <v>4.0999999999999996</v>
      </c>
      <c r="M37" s="20"/>
      <c r="N37" s="20"/>
      <c r="O37" s="20"/>
      <c r="P37" s="21"/>
      <c r="Q37" s="165">
        <f>K37*L37</f>
        <v>333.33</v>
      </c>
      <c r="R37" s="95"/>
    </row>
    <row r="38" spans="1:18" x14ac:dyDescent="0.25">
      <c r="A38" s="96"/>
      <c r="B38" s="20"/>
      <c r="C38" s="20"/>
      <c r="D38" s="20"/>
      <c r="E38" s="20"/>
      <c r="F38" s="20"/>
      <c r="G38" s="20"/>
      <c r="H38" s="20"/>
      <c r="I38" s="20"/>
      <c r="J38" s="20"/>
      <c r="K38" s="21"/>
      <c r="L38" s="21"/>
      <c r="M38" s="21"/>
      <c r="N38" s="20"/>
      <c r="O38" s="20"/>
      <c r="P38" s="20"/>
      <c r="Q38" s="165"/>
      <c r="R38" s="110"/>
    </row>
    <row r="39" spans="1:18" ht="54" customHeight="1" x14ac:dyDescent="0.25">
      <c r="A39" s="92" t="s">
        <v>29</v>
      </c>
      <c r="B39" s="183" t="s">
        <v>32</v>
      </c>
      <c r="C39" s="184"/>
      <c r="D39" s="184"/>
      <c r="E39" s="184"/>
      <c r="F39" s="184"/>
      <c r="G39" s="184"/>
      <c r="H39" s="184"/>
      <c r="I39" s="185"/>
      <c r="J39" s="30" t="s">
        <v>78</v>
      </c>
      <c r="K39" s="30"/>
      <c r="L39" s="30"/>
      <c r="M39" s="30"/>
      <c r="N39" s="30"/>
      <c r="O39" s="30"/>
      <c r="P39" s="30"/>
      <c r="Q39" s="164">
        <f>SUM(Q40:Q40)</f>
        <v>24.389999999999997</v>
      </c>
      <c r="R39" s="93"/>
    </row>
    <row r="40" spans="1:18" ht="25.5" customHeight="1" x14ac:dyDescent="0.25">
      <c r="A40" s="96"/>
      <c r="B40" s="21" t="s">
        <v>73</v>
      </c>
      <c r="C40" s="21">
        <f>C37</f>
        <v>0</v>
      </c>
      <c r="D40" s="21" t="s">
        <v>74</v>
      </c>
      <c r="E40" s="21">
        <f>E37</f>
        <v>0</v>
      </c>
      <c r="F40" s="21" t="s">
        <v>75</v>
      </c>
      <c r="G40" s="21">
        <f>G37</f>
        <v>4</v>
      </c>
      <c r="H40" s="21" t="s">
        <v>74</v>
      </c>
      <c r="I40" s="21">
        <f>I37</f>
        <v>1.3</v>
      </c>
      <c r="J40" s="21"/>
      <c r="K40" s="21">
        <f>(G40*20)+I40</f>
        <v>81.3</v>
      </c>
      <c r="L40" s="21">
        <v>2</v>
      </c>
      <c r="M40" s="20">
        <v>0.15</v>
      </c>
      <c r="N40" s="20" t="s">
        <v>175</v>
      </c>
      <c r="O40" s="20"/>
      <c r="P40" s="20"/>
      <c r="Q40" s="165">
        <f>PRODUCT(J40:P40)</f>
        <v>24.389999999999997</v>
      </c>
      <c r="R40" s="110"/>
    </row>
    <row r="41" spans="1:18" ht="25.5" customHeight="1" x14ac:dyDescent="0.25">
      <c r="A41" s="9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0"/>
      <c r="N41" s="20"/>
      <c r="O41" s="20"/>
      <c r="P41" s="21"/>
      <c r="Q41" s="165"/>
      <c r="R41" s="97"/>
    </row>
    <row r="42" spans="1:18" ht="56.25" customHeight="1" x14ac:dyDescent="0.25">
      <c r="A42" s="92" t="s">
        <v>28</v>
      </c>
      <c r="B42" s="183" t="s">
        <v>26</v>
      </c>
      <c r="C42" s="184"/>
      <c r="D42" s="184"/>
      <c r="E42" s="184"/>
      <c r="F42" s="184"/>
      <c r="G42" s="184"/>
      <c r="H42" s="184"/>
      <c r="I42" s="185"/>
      <c r="J42" s="30"/>
      <c r="K42" s="30"/>
      <c r="L42" s="30"/>
      <c r="M42" s="30"/>
      <c r="N42" s="30"/>
      <c r="O42" s="30"/>
      <c r="P42" s="30"/>
      <c r="Q42" s="164">
        <f>SUM(Q43:Q43)</f>
        <v>9.76</v>
      </c>
      <c r="R42" s="93"/>
    </row>
    <row r="43" spans="1:18" x14ac:dyDescent="0.25">
      <c r="A43" s="96"/>
      <c r="B43" s="21" t="s">
        <v>73</v>
      </c>
      <c r="C43" s="21">
        <f>C40</f>
        <v>0</v>
      </c>
      <c r="D43" s="21" t="s">
        <v>74</v>
      </c>
      <c r="E43" s="21">
        <f>E40</f>
        <v>0</v>
      </c>
      <c r="F43" s="21" t="s">
        <v>75</v>
      </c>
      <c r="G43" s="21">
        <f>G40</f>
        <v>4</v>
      </c>
      <c r="H43" s="21" t="s">
        <v>74</v>
      </c>
      <c r="I43" s="21">
        <f>I40</f>
        <v>1.3</v>
      </c>
      <c r="J43" s="21"/>
      <c r="K43" s="21">
        <f>(G43*20)+I43</f>
        <v>81.3</v>
      </c>
      <c r="L43" s="21">
        <v>2</v>
      </c>
      <c r="M43" s="20">
        <v>0.05</v>
      </c>
      <c r="N43" s="20">
        <v>1.2</v>
      </c>
      <c r="O43" s="20"/>
      <c r="P43" s="20"/>
      <c r="Q43" s="165">
        <f>ROUND(N43*M43*L43*K43,2)</f>
        <v>9.76</v>
      </c>
      <c r="R43" s="110"/>
    </row>
    <row r="44" spans="1:18" ht="15.75" thickBot="1" x14ac:dyDescent="0.3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1"/>
      <c r="N44" s="100"/>
      <c r="O44" s="100"/>
      <c r="P44" s="100"/>
      <c r="Q44" s="168"/>
      <c r="R44" s="102"/>
    </row>
    <row r="45" spans="1:18" ht="18.75" x14ac:dyDescent="0.3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</row>
    <row r="46" spans="1:18" x14ac:dyDescent="0.25">
      <c r="A46" s="15">
        <v>4</v>
      </c>
      <c r="B46" s="179" t="s">
        <v>170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</row>
    <row r="47" spans="1:18" x14ac:dyDescent="0.25">
      <c r="A47" s="180" t="s">
        <v>62</v>
      </c>
      <c r="B47" s="180"/>
      <c r="C47" s="180"/>
      <c r="D47" s="180"/>
      <c r="E47" s="180"/>
      <c r="F47" s="180"/>
      <c r="G47" s="180"/>
      <c r="H47" s="180"/>
      <c r="I47" s="180"/>
      <c r="J47" s="180" t="s">
        <v>63</v>
      </c>
      <c r="K47" s="180"/>
      <c r="L47" s="180"/>
      <c r="M47" s="180"/>
      <c r="N47" s="180"/>
      <c r="O47" s="180"/>
      <c r="P47" s="180"/>
      <c r="Q47" s="180"/>
      <c r="R47" s="180"/>
    </row>
    <row r="48" spans="1:18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1:18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176" t="s">
        <v>64</v>
      </c>
      <c r="K49" s="174" t="s">
        <v>65</v>
      </c>
      <c r="L49" s="174" t="s">
        <v>66</v>
      </c>
      <c r="M49" s="174" t="s">
        <v>67</v>
      </c>
      <c r="N49" s="174" t="s">
        <v>68</v>
      </c>
      <c r="O49" s="181" t="s">
        <v>69</v>
      </c>
      <c r="P49" s="174" t="s">
        <v>70</v>
      </c>
      <c r="Q49" s="175" t="s">
        <v>71</v>
      </c>
      <c r="R49" s="176" t="s">
        <v>72</v>
      </c>
    </row>
    <row r="50" spans="1:18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76"/>
      <c r="K50" s="174"/>
      <c r="L50" s="174"/>
      <c r="M50" s="174"/>
      <c r="N50" s="174"/>
      <c r="O50" s="182"/>
      <c r="P50" s="174"/>
      <c r="Q50" s="175"/>
      <c r="R50" s="176"/>
    </row>
    <row r="51" spans="1:18" ht="45.75" customHeight="1" x14ac:dyDescent="0.25">
      <c r="A51" s="16" t="s">
        <v>33</v>
      </c>
      <c r="B51" s="177" t="s">
        <v>76</v>
      </c>
      <c r="C51" s="177"/>
      <c r="D51" s="177"/>
      <c r="E51" s="177"/>
      <c r="F51" s="177"/>
      <c r="G51" s="177"/>
      <c r="H51" s="177"/>
      <c r="I51" s="177"/>
      <c r="J51" s="30" t="s">
        <v>77</v>
      </c>
      <c r="K51" s="30"/>
      <c r="L51" s="30"/>
      <c r="M51" s="30"/>
      <c r="N51" s="30"/>
      <c r="O51" s="30"/>
      <c r="P51" s="30"/>
      <c r="Q51" s="164">
        <f>SUM(Q52:Q52)</f>
        <v>625.19999999999993</v>
      </c>
      <c r="R51" s="30"/>
    </row>
    <row r="52" spans="1:18" x14ac:dyDescent="0.25">
      <c r="A52" s="17"/>
      <c r="B52" s="21" t="s">
        <v>73</v>
      </c>
      <c r="C52" s="21">
        <v>0</v>
      </c>
      <c r="D52" s="21" t="s">
        <v>74</v>
      </c>
      <c r="E52" s="21">
        <v>0</v>
      </c>
      <c r="F52" s="21" t="s">
        <v>75</v>
      </c>
      <c r="G52" s="21">
        <v>6</v>
      </c>
      <c r="H52" s="21" t="s">
        <v>74</v>
      </c>
      <c r="I52" s="21">
        <v>10.25</v>
      </c>
      <c r="J52" s="21"/>
      <c r="K52" s="21">
        <f>(G52*20)+I52</f>
        <v>130.25</v>
      </c>
      <c r="L52" s="21">
        <v>4.8</v>
      </c>
      <c r="M52" s="20"/>
      <c r="N52" s="20"/>
      <c r="O52" s="20"/>
      <c r="P52" s="21"/>
      <c r="Q52" s="165">
        <f>K52*L52</f>
        <v>625.19999999999993</v>
      </c>
      <c r="R52" s="18"/>
    </row>
    <row r="53" spans="1:18" x14ac:dyDescent="0.25">
      <c r="A53" s="19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0"/>
      <c r="N53" s="20"/>
      <c r="O53" s="20"/>
      <c r="P53" s="20"/>
      <c r="Q53" s="166"/>
      <c r="R53" s="109"/>
    </row>
    <row r="54" spans="1:18" ht="49.5" customHeight="1" x14ac:dyDescent="0.25">
      <c r="A54" s="16" t="s">
        <v>34</v>
      </c>
      <c r="B54" s="177" t="s">
        <v>21</v>
      </c>
      <c r="C54" s="177"/>
      <c r="D54" s="177"/>
      <c r="E54" s="177"/>
      <c r="F54" s="177"/>
      <c r="G54" s="177"/>
      <c r="H54" s="177"/>
      <c r="I54" s="177"/>
      <c r="J54" s="30" t="s">
        <v>22</v>
      </c>
      <c r="K54" s="30"/>
      <c r="L54" s="30"/>
      <c r="M54" s="30"/>
      <c r="N54" s="30"/>
      <c r="O54" s="30"/>
      <c r="P54" s="30"/>
      <c r="Q54" s="164">
        <f>SUM(Q55:Q55)</f>
        <v>260.5</v>
      </c>
      <c r="R54" s="30"/>
    </row>
    <row r="55" spans="1:18" x14ac:dyDescent="0.25">
      <c r="A55" s="19"/>
      <c r="B55" s="21" t="s">
        <v>73</v>
      </c>
      <c r="C55" s="21">
        <f>C52</f>
        <v>0</v>
      </c>
      <c r="D55" s="21" t="s">
        <v>74</v>
      </c>
      <c r="E55" s="21">
        <f>E52</f>
        <v>0</v>
      </c>
      <c r="F55" s="21" t="s">
        <v>75</v>
      </c>
      <c r="G55" s="21">
        <f>G52</f>
        <v>6</v>
      </c>
      <c r="H55" s="21" t="s">
        <v>74</v>
      </c>
      <c r="I55" s="21">
        <f>I52</f>
        <v>10.25</v>
      </c>
      <c r="J55" s="21"/>
      <c r="K55" s="21">
        <f>(G55*20)+I55</f>
        <v>130.25</v>
      </c>
      <c r="L55" s="21"/>
      <c r="M55" s="20"/>
      <c r="N55" s="20">
        <v>2</v>
      </c>
      <c r="O55" s="20"/>
      <c r="P55" s="21"/>
      <c r="Q55" s="165">
        <f>K55*N55</f>
        <v>260.5</v>
      </c>
      <c r="R55" s="18"/>
    </row>
    <row r="56" spans="1:18" x14ac:dyDescent="0.25">
      <c r="A56" s="19"/>
      <c r="B56" s="27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8"/>
      <c r="N56" s="28"/>
      <c r="O56" s="28"/>
      <c r="P56" s="28"/>
      <c r="Q56" s="167"/>
      <c r="R56" s="24"/>
    </row>
    <row r="57" spans="1:18" ht="49.5" customHeight="1" x14ac:dyDescent="0.25">
      <c r="A57" s="16" t="s">
        <v>35</v>
      </c>
      <c r="B57" s="177" t="s">
        <v>60</v>
      </c>
      <c r="C57" s="177"/>
      <c r="D57" s="177"/>
      <c r="E57" s="177"/>
      <c r="F57" s="177"/>
      <c r="G57" s="177"/>
      <c r="H57" s="177"/>
      <c r="I57" s="177"/>
      <c r="J57" s="30" t="s">
        <v>22</v>
      </c>
      <c r="K57" s="30"/>
      <c r="L57" s="30"/>
      <c r="M57" s="30"/>
      <c r="N57" s="30"/>
      <c r="O57" s="30"/>
      <c r="P57" s="30"/>
      <c r="Q57" s="164">
        <f>SUM(Q58:Q58)</f>
        <v>260.5</v>
      </c>
      <c r="R57" s="30"/>
    </row>
    <row r="58" spans="1:18" x14ac:dyDescent="0.25">
      <c r="A58" s="19"/>
      <c r="B58" s="21" t="s">
        <v>73</v>
      </c>
      <c r="C58" s="21">
        <f>C55</f>
        <v>0</v>
      </c>
      <c r="D58" s="21" t="s">
        <v>74</v>
      </c>
      <c r="E58" s="21">
        <f>E55</f>
        <v>0</v>
      </c>
      <c r="F58" s="21" t="s">
        <v>75</v>
      </c>
      <c r="G58" s="21">
        <f>G55</f>
        <v>6</v>
      </c>
      <c r="H58" s="21" t="s">
        <v>74</v>
      </c>
      <c r="I58" s="21">
        <f>I55</f>
        <v>10.25</v>
      </c>
      <c r="J58" s="21"/>
      <c r="K58" s="21">
        <f>(G58*20)+I58</f>
        <v>130.25</v>
      </c>
      <c r="L58" s="21"/>
      <c r="M58" s="20"/>
      <c r="N58" s="20">
        <v>2</v>
      </c>
      <c r="O58" s="20"/>
      <c r="P58" s="21"/>
      <c r="Q58" s="165">
        <f>K58*N58</f>
        <v>260.5</v>
      </c>
      <c r="R58" s="18"/>
    </row>
    <row r="59" spans="1:18" x14ac:dyDescent="0.25">
      <c r="A59" s="1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0"/>
      <c r="N59" s="20"/>
      <c r="O59" s="20"/>
      <c r="P59" s="20"/>
      <c r="Q59" s="166"/>
      <c r="R59" s="109"/>
    </row>
    <row r="60" spans="1:18" ht="59.25" customHeight="1" x14ac:dyDescent="0.25">
      <c r="A60" s="16" t="s">
        <v>36</v>
      </c>
      <c r="B60" s="177" t="s">
        <v>20</v>
      </c>
      <c r="C60" s="177"/>
      <c r="D60" s="177"/>
      <c r="E60" s="177"/>
      <c r="F60" s="177"/>
      <c r="G60" s="177"/>
      <c r="H60" s="177"/>
      <c r="I60" s="177"/>
      <c r="J60" s="30" t="s">
        <v>77</v>
      </c>
      <c r="K60" s="30"/>
      <c r="L60" s="30"/>
      <c r="M60" s="30"/>
      <c r="N60" s="30"/>
      <c r="O60" s="30"/>
      <c r="P60" s="30"/>
      <c r="Q60" s="164">
        <f>SUM(Q61:Q61)</f>
        <v>534.03</v>
      </c>
      <c r="R60" s="30"/>
    </row>
    <row r="61" spans="1:18" x14ac:dyDescent="0.25">
      <c r="A61" s="19"/>
      <c r="B61" s="21" t="s">
        <v>73</v>
      </c>
      <c r="C61" s="21">
        <f>C58</f>
        <v>0</v>
      </c>
      <c r="D61" s="21" t="s">
        <v>74</v>
      </c>
      <c r="E61" s="21">
        <f>E58</f>
        <v>0</v>
      </c>
      <c r="F61" s="21" t="s">
        <v>75</v>
      </c>
      <c r="G61" s="21">
        <f>G58</f>
        <v>6</v>
      </c>
      <c r="H61" s="21" t="s">
        <v>74</v>
      </c>
      <c r="I61" s="21">
        <f>I58</f>
        <v>10.25</v>
      </c>
      <c r="J61" s="21"/>
      <c r="K61" s="21">
        <f>(G61*20)+I61</f>
        <v>130.25</v>
      </c>
      <c r="L61" s="21">
        <v>4.0999999999999996</v>
      </c>
      <c r="M61" s="20"/>
      <c r="N61" s="20"/>
      <c r="O61" s="20"/>
      <c r="P61" s="21"/>
      <c r="Q61" s="165">
        <f>ROUND(K61*L61,2)</f>
        <v>534.03</v>
      </c>
      <c r="R61" s="18"/>
    </row>
    <row r="62" spans="1:18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0"/>
      <c r="O62" s="20"/>
      <c r="P62" s="20"/>
      <c r="Q62" s="165"/>
      <c r="R62" s="109"/>
    </row>
    <row r="63" spans="1:18" ht="45.75" customHeight="1" x14ac:dyDescent="0.25">
      <c r="A63" s="16" t="s">
        <v>37</v>
      </c>
      <c r="B63" s="183" t="s">
        <v>32</v>
      </c>
      <c r="C63" s="184"/>
      <c r="D63" s="184"/>
      <c r="E63" s="184"/>
      <c r="F63" s="184"/>
      <c r="G63" s="184"/>
      <c r="H63" s="184"/>
      <c r="I63" s="185"/>
      <c r="J63" s="30" t="s">
        <v>78</v>
      </c>
      <c r="K63" s="30"/>
      <c r="L63" s="30"/>
      <c r="M63" s="30"/>
      <c r="N63" s="30"/>
      <c r="O63" s="30"/>
      <c r="P63" s="30"/>
      <c r="Q63" s="164">
        <f>SUM(Q64:Q64)</f>
        <v>46.889999999999993</v>
      </c>
      <c r="R63" s="30"/>
    </row>
    <row r="64" spans="1:18" x14ac:dyDescent="0.25">
      <c r="A64" s="19"/>
      <c r="B64" s="21" t="s">
        <v>73</v>
      </c>
      <c r="C64" s="21">
        <f>C61</f>
        <v>0</v>
      </c>
      <c r="D64" s="21" t="s">
        <v>74</v>
      </c>
      <c r="E64" s="21">
        <f>E61</f>
        <v>0</v>
      </c>
      <c r="F64" s="21" t="s">
        <v>75</v>
      </c>
      <c r="G64" s="21">
        <f>G61</f>
        <v>6</v>
      </c>
      <c r="H64" s="21" t="s">
        <v>74</v>
      </c>
      <c r="I64" s="21">
        <f>I61</f>
        <v>10.25</v>
      </c>
      <c r="J64" s="21"/>
      <c r="K64" s="21">
        <f>(G64*20)+I64</f>
        <v>130.25</v>
      </c>
      <c r="L64" s="21">
        <v>2</v>
      </c>
      <c r="M64" s="21">
        <v>0.15</v>
      </c>
      <c r="N64" s="21">
        <v>1.2</v>
      </c>
      <c r="O64" s="20"/>
      <c r="P64" s="20"/>
      <c r="Q64" s="165">
        <f>PRODUCT(J64:P64)</f>
        <v>46.889999999999993</v>
      </c>
      <c r="R64" s="109"/>
    </row>
    <row r="65" spans="1:18" x14ac:dyDescent="0.25">
      <c r="A65" s="2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0"/>
      <c r="N65" s="20"/>
      <c r="O65" s="20"/>
      <c r="P65" s="21"/>
      <c r="Q65" s="165"/>
      <c r="R65" s="24"/>
    </row>
    <row r="66" spans="1:18" ht="57" customHeight="1" x14ac:dyDescent="0.25">
      <c r="A66" s="16" t="s">
        <v>56</v>
      </c>
      <c r="B66" s="183" t="s">
        <v>26</v>
      </c>
      <c r="C66" s="184"/>
      <c r="D66" s="184"/>
      <c r="E66" s="184"/>
      <c r="F66" s="184"/>
      <c r="G66" s="184"/>
      <c r="H66" s="184"/>
      <c r="I66" s="185"/>
      <c r="J66" s="30" t="s">
        <v>78</v>
      </c>
      <c r="K66" s="30"/>
      <c r="L66" s="30"/>
      <c r="M66" s="30"/>
      <c r="N66" s="30"/>
      <c r="O66" s="30"/>
      <c r="P66" s="30"/>
      <c r="Q66" s="164">
        <f>SUM(Q67:Q67)</f>
        <v>15.629999999999999</v>
      </c>
      <c r="R66" s="30"/>
    </row>
    <row r="67" spans="1:18" x14ac:dyDescent="0.25">
      <c r="A67" s="19"/>
      <c r="B67" s="21" t="s">
        <v>73</v>
      </c>
      <c r="C67" s="21">
        <f>C64</f>
        <v>0</v>
      </c>
      <c r="D67" s="21" t="s">
        <v>74</v>
      </c>
      <c r="E67" s="21">
        <f>E64</f>
        <v>0</v>
      </c>
      <c r="F67" s="21" t="s">
        <v>75</v>
      </c>
      <c r="G67" s="21">
        <f>G64</f>
        <v>6</v>
      </c>
      <c r="H67" s="21" t="s">
        <v>74</v>
      </c>
      <c r="I67" s="21">
        <f>I64</f>
        <v>10.25</v>
      </c>
      <c r="J67" s="21"/>
      <c r="K67" s="21">
        <f>(G67*20)+I67</f>
        <v>130.25</v>
      </c>
      <c r="L67" s="21">
        <v>2</v>
      </c>
      <c r="M67" s="21">
        <v>0.05</v>
      </c>
      <c r="N67" s="21">
        <v>1.2</v>
      </c>
      <c r="O67" s="20"/>
      <c r="P67" s="20"/>
      <c r="Q67" s="165">
        <f>PRODUCT(J67:P67)</f>
        <v>15.629999999999999</v>
      </c>
      <c r="R67" s="109"/>
    </row>
    <row r="68" spans="1:18" ht="15.75" thickBot="1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5"/>
      <c r="N68" s="20"/>
      <c r="O68" s="20"/>
      <c r="P68" s="20"/>
      <c r="Q68" s="165"/>
      <c r="R68" s="26"/>
    </row>
    <row r="69" spans="1:18" ht="18.75" x14ac:dyDescent="0.3">
      <c r="A69" s="191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3"/>
    </row>
    <row r="70" spans="1:18" x14ac:dyDescent="0.25">
      <c r="A70" s="91">
        <v>5</v>
      </c>
      <c r="B70" s="179" t="s">
        <v>167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86"/>
    </row>
    <row r="71" spans="1:18" x14ac:dyDescent="0.25">
      <c r="A71" s="187" t="s">
        <v>62</v>
      </c>
      <c r="B71" s="180"/>
      <c r="C71" s="180"/>
      <c r="D71" s="180"/>
      <c r="E71" s="180"/>
      <c r="F71" s="180"/>
      <c r="G71" s="180"/>
      <c r="H71" s="180"/>
      <c r="I71" s="180"/>
      <c r="J71" s="180" t="s">
        <v>63</v>
      </c>
      <c r="K71" s="180"/>
      <c r="L71" s="180"/>
      <c r="M71" s="180"/>
      <c r="N71" s="180"/>
      <c r="O71" s="180"/>
      <c r="P71" s="180"/>
      <c r="Q71" s="180"/>
      <c r="R71" s="188"/>
    </row>
    <row r="72" spans="1:18" x14ac:dyDescent="0.25">
      <c r="A72" s="187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8"/>
    </row>
    <row r="73" spans="1:18" x14ac:dyDescent="0.25">
      <c r="A73" s="187"/>
      <c r="B73" s="180"/>
      <c r="C73" s="180"/>
      <c r="D73" s="180"/>
      <c r="E73" s="180"/>
      <c r="F73" s="180"/>
      <c r="G73" s="180"/>
      <c r="H73" s="180"/>
      <c r="I73" s="180"/>
      <c r="J73" s="176" t="s">
        <v>64</v>
      </c>
      <c r="K73" s="174" t="s">
        <v>65</v>
      </c>
      <c r="L73" s="174" t="s">
        <v>66</v>
      </c>
      <c r="M73" s="174" t="s">
        <v>67</v>
      </c>
      <c r="N73" s="174" t="s">
        <v>68</v>
      </c>
      <c r="O73" s="181" t="s">
        <v>69</v>
      </c>
      <c r="P73" s="174" t="s">
        <v>70</v>
      </c>
      <c r="Q73" s="175" t="s">
        <v>71</v>
      </c>
      <c r="R73" s="189" t="s">
        <v>72</v>
      </c>
    </row>
    <row r="74" spans="1:18" x14ac:dyDescent="0.25">
      <c r="A74" s="187"/>
      <c r="B74" s="180"/>
      <c r="C74" s="180"/>
      <c r="D74" s="180"/>
      <c r="E74" s="180"/>
      <c r="F74" s="180"/>
      <c r="G74" s="180"/>
      <c r="H74" s="180"/>
      <c r="I74" s="180"/>
      <c r="J74" s="176"/>
      <c r="K74" s="174"/>
      <c r="L74" s="174"/>
      <c r="M74" s="174"/>
      <c r="N74" s="174"/>
      <c r="O74" s="182"/>
      <c r="P74" s="174"/>
      <c r="Q74" s="175"/>
      <c r="R74" s="189"/>
    </row>
    <row r="75" spans="1:18" ht="36" customHeight="1" x14ac:dyDescent="0.25">
      <c r="A75" s="92" t="s">
        <v>38</v>
      </c>
      <c r="B75" s="177" t="s">
        <v>76</v>
      </c>
      <c r="C75" s="177"/>
      <c r="D75" s="177"/>
      <c r="E75" s="177"/>
      <c r="F75" s="177"/>
      <c r="G75" s="177"/>
      <c r="H75" s="177"/>
      <c r="I75" s="177"/>
      <c r="J75" s="30" t="s">
        <v>77</v>
      </c>
      <c r="K75" s="30"/>
      <c r="L75" s="30"/>
      <c r="M75" s="30"/>
      <c r="N75" s="30"/>
      <c r="O75" s="30"/>
      <c r="P75" s="30"/>
      <c r="Q75" s="164">
        <f>SUM(Q76:Q76)</f>
        <v>115.34</v>
      </c>
      <c r="R75" s="93"/>
    </row>
    <row r="76" spans="1:18" x14ac:dyDescent="0.25">
      <c r="A76" s="94"/>
      <c r="B76" s="21" t="s">
        <v>73</v>
      </c>
      <c r="C76" s="21">
        <v>0</v>
      </c>
      <c r="D76" s="21" t="s">
        <v>74</v>
      </c>
      <c r="E76" s="21">
        <v>0</v>
      </c>
      <c r="F76" s="21" t="s">
        <v>75</v>
      </c>
      <c r="G76" s="21">
        <v>1</v>
      </c>
      <c r="H76" s="21" t="s">
        <v>74</v>
      </c>
      <c r="I76" s="21">
        <v>4.03</v>
      </c>
      <c r="J76" s="21"/>
      <c r="K76" s="21">
        <f>(G76*20)+I76</f>
        <v>24.03</v>
      </c>
      <c r="L76" s="21">
        <v>4.8</v>
      </c>
      <c r="M76" s="20"/>
      <c r="N76" s="20"/>
      <c r="O76" s="20"/>
      <c r="P76" s="21"/>
      <c r="Q76" s="165">
        <f>ROUND(K76*L76,2)</f>
        <v>115.34</v>
      </c>
      <c r="R76" s="95"/>
    </row>
    <row r="77" spans="1:18" x14ac:dyDescent="0.25">
      <c r="A77" s="96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0"/>
      <c r="N77" s="20"/>
      <c r="O77" s="20"/>
      <c r="P77" s="20"/>
      <c r="Q77" s="166"/>
      <c r="R77" s="110"/>
    </row>
    <row r="78" spans="1:18" ht="69" customHeight="1" x14ac:dyDescent="0.25">
      <c r="A78" s="92" t="s">
        <v>39</v>
      </c>
      <c r="B78" s="177" t="s">
        <v>21</v>
      </c>
      <c r="C78" s="177"/>
      <c r="D78" s="177"/>
      <c r="E78" s="177"/>
      <c r="F78" s="177"/>
      <c r="G78" s="177"/>
      <c r="H78" s="177"/>
      <c r="I78" s="177"/>
      <c r="J78" s="30" t="s">
        <v>22</v>
      </c>
      <c r="K78" s="30"/>
      <c r="L78" s="30"/>
      <c r="M78" s="30"/>
      <c r="N78" s="30"/>
      <c r="O78" s="30"/>
      <c r="P78" s="30"/>
      <c r="Q78" s="164">
        <f>SUM(Q79:Q79)</f>
        <v>48.06</v>
      </c>
      <c r="R78" s="93"/>
    </row>
    <row r="79" spans="1:18" x14ac:dyDescent="0.25">
      <c r="A79" s="96"/>
      <c r="B79" s="21" t="s">
        <v>73</v>
      </c>
      <c r="C79" s="21">
        <f>C76</f>
        <v>0</v>
      </c>
      <c r="D79" s="21" t="s">
        <v>74</v>
      </c>
      <c r="E79" s="21">
        <f>E76</f>
        <v>0</v>
      </c>
      <c r="F79" s="21" t="s">
        <v>75</v>
      </c>
      <c r="G79" s="21">
        <f>G76</f>
        <v>1</v>
      </c>
      <c r="H79" s="21" t="s">
        <v>74</v>
      </c>
      <c r="I79" s="21">
        <f>I76</f>
        <v>4.03</v>
      </c>
      <c r="J79" s="21"/>
      <c r="K79" s="21">
        <f>(G79*20)+I79</f>
        <v>24.03</v>
      </c>
      <c r="L79" s="21"/>
      <c r="M79" s="20"/>
      <c r="N79" s="20">
        <v>2</v>
      </c>
      <c r="O79" s="20"/>
      <c r="P79" s="21"/>
      <c r="Q79" s="165">
        <f>K79*N79</f>
        <v>48.06</v>
      </c>
      <c r="R79" s="95"/>
    </row>
    <row r="80" spans="1:18" x14ac:dyDescent="0.25">
      <c r="A80" s="96"/>
      <c r="B80" s="27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8"/>
      <c r="N80" s="28"/>
      <c r="O80" s="28"/>
      <c r="P80" s="28"/>
      <c r="Q80" s="167"/>
      <c r="R80" s="97"/>
    </row>
    <row r="81" spans="1:18" ht="90" customHeight="1" x14ac:dyDescent="0.25">
      <c r="A81" s="92" t="s">
        <v>40</v>
      </c>
      <c r="B81" s="183" t="s">
        <v>60</v>
      </c>
      <c r="C81" s="184"/>
      <c r="D81" s="184"/>
      <c r="E81" s="184"/>
      <c r="F81" s="184"/>
      <c r="G81" s="184"/>
      <c r="H81" s="184"/>
      <c r="I81" s="185"/>
      <c r="J81" s="30" t="s">
        <v>22</v>
      </c>
      <c r="K81" s="30"/>
      <c r="L81" s="30"/>
      <c r="M81" s="30"/>
      <c r="N81" s="30"/>
      <c r="O81" s="30"/>
      <c r="P81" s="30"/>
      <c r="Q81" s="164">
        <f>SUM(Q82:Q82)</f>
        <v>48.06</v>
      </c>
      <c r="R81" s="93"/>
    </row>
    <row r="82" spans="1:18" x14ac:dyDescent="0.25">
      <c r="A82" s="96"/>
      <c r="B82" s="21" t="s">
        <v>73</v>
      </c>
      <c r="C82" s="21">
        <f>C79</f>
        <v>0</v>
      </c>
      <c r="D82" s="21" t="s">
        <v>74</v>
      </c>
      <c r="E82" s="21">
        <f>E79</f>
        <v>0</v>
      </c>
      <c r="F82" s="21" t="s">
        <v>75</v>
      </c>
      <c r="G82" s="21">
        <f>G79</f>
        <v>1</v>
      </c>
      <c r="H82" s="21" t="s">
        <v>74</v>
      </c>
      <c r="I82" s="21">
        <f>I79</f>
        <v>4.03</v>
      </c>
      <c r="J82" s="21"/>
      <c r="K82" s="21">
        <f>(G82*20)+I82</f>
        <v>24.03</v>
      </c>
      <c r="L82" s="21"/>
      <c r="M82" s="20"/>
      <c r="N82" s="20">
        <v>2</v>
      </c>
      <c r="O82" s="20"/>
      <c r="P82" s="21"/>
      <c r="Q82" s="165">
        <f>K82*N82</f>
        <v>48.06</v>
      </c>
      <c r="R82" s="95"/>
    </row>
    <row r="83" spans="1:18" x14ac:dyDescent="0.25">
      <c r="A83" s="96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0"/>
      <c r="N83" s="20"/>
      <c r="O83" s="20"/>
      <c r="P83" s="20"/>
      <c r="Q83" s="166"/>
      <c r="R83" s="110"/>
    </row>
    <row r="84" spans="1:18" ht="69" customHeight="1" x14ac:dyDescent="0.25">
      <c r="A84" s="92" t="s">
        <v>41</v>
      </c>
      <c r="B84" s="177" t="s">
        <v>20</v>
      </c>
      <c r="C84" s="177"/>
      <c r="D84" s="177"/>
      <c r="E84" s="177"/>
      <c r="F84" s="177"/>
      <c r="G84" s="177"/>
      <c r="H84" s="177"/>
      <c r="I84" s="177"/>
      <c r="J84" s="30" t="s">
        <v>77</v>
      </c>
      <c r="K84" s="30"/>
      <c r="L84" s="30"/>
      <c r="M84" s="30"/>
      <c r="N84" s="30"/>
      <c r="O84" s="30"/>
      <c r="P84" s="30"/>
      <c r="Q84" s="164">
        <f>SUM(Q85:Q85)</f>
        <v>98.52</v>
      </c>
      <c r="R84" s="93"/>
    </row>
    <row r="85" spans="1:18" x14ac:dyDescent="0.25">
      <c r="A85" s="96"/>
      <c r="B85" s="21" t="s">
        <v>73</v>
      </c>
      <c r="C85" s="21">
        <f>C82</f>
        <v>0</v>
      </c>
      <c r="D85" s="21" t="s">
        <v>74</v>
      </c>
      <c r="E85" s="21">
        <f>E82</f>
        <v>0</v>
      </c>
      <c r="F85" s="21" t="s">
        <v>75</v>
      </c>
      <c r="G85" s="21">
        <f>G82</f>
        <v>1</v>
      </c>
      <c r="H85" s="21" t="s">
        <v>74</v>
      </c>
      <c r="I85" s="21">
        <f>I82</f>
        <v>4.03</v>
      </c>
      <c r="J85" s="21"/>
      <c r="K85" s="21">
        <f>(G85*20)+I85</f>
        <v>24.03</v>
      </c>
      <c r="L85" s="21">
        <v>4.0999999999999996</v>
      </c>
      <c r="M85" s="20"/>
      <c r="N85" s="20"/>
      <c r="O85" s="20"/>
      <c r="P85" s="21"/>
      <c r="Q85" s="165">
        <f>ROUND(K85*L85,2)</f>
        <v>98.52</v>
      </c>
      <c r="R85" s="95"/>
    </row>
    <row r="86" spans="1:18" x14ac:dyDescent="0.25">
      <c r="A86" s="96"/>
      <c r="B86" s="20"/>
      <c r="C86" s="20"/>
      <c r="D86" s="20"/>
      <c r="E86" s="20"/>
      <c r="F86" s="20"/>
      <c r="G86" s="20"/>
      <c r="H86" s="20"/>
      <c r="I86" s="20"/>
      <c r="J86" s="20"/>
      <c r="K86" s="21"/>
      <c r="L86" s="21"/>
      <c r="M86" s="21"/>
      <c r="N86" s="20"/>
      <c r="O86" s="20"/>
      <c r="P86" s="20"/>
      <c r="Q86" s="165"/>
      <c r="R86" s="110"/>
    </row>
    <row r="87" spans="1:18" ht="58.5" customHeight="1" x14ac:dyDescent="0.25">
      <c r="A87" s="92" t="s">
        <v>42</v>
      </c>
      <c r="B87" s="183" t="s">
        <v>32</v>
      </c>
      <c r="C87" s="184"/>
      <c r="D87" s="184"/>
      <c r="E87" s="184"/>
      <c r="F87" s="184"/>
      <c r="G87" s="184"/>
      <c r="H87" s="184"/>
      <c r="I87" s="185"/>
      <c r="J87" s="30" t="s">
        <v>78</v>
      </c>
      <c r="K87" s="30"/>
      <c r="L87" s="30"/>
      <c r="M87" s="30"/>
      <c r="N87" s="30"/>
      <c r="O87" s="30"/>
      <c r="P87" s="30"/>
      <c r="Q87" s="164">
        <f>SUM(Q88:Q88)</f>
        <v>8.65</v>
      </c>
      <c r="R87" s="93"/>
    </row>
    <row r="88" spans="1:18" x14ac:dyDescent="0.25">
      <c r="A88" s="96"/>
      <c r="B88" s="21" t="s">
        <v>73</v>
      </c>
      <c r="C88" s="21">
        <f>C85</f>
        <v>0</v>
      </c>
      <c r="D88" s="21" t="s">
        <v>74</v>
      </c>
      <c r="E88" s="21">
        <f>E85</f>
        <v>0</v>
      </c>
      <c r="F88" s="21" t="s">
        <v>75</v>
      </c>
      <c r="G88" s="21">
        <f>G85</f>
        <v>1</v>
      </c>
      <c r="H88" s="21" t="s">
        <v>74</v>
      </c>
      <c r="I88" s="21">
        <f>I85</f>
        <v>4.03</v>
      </c>
      <c r="J88" s="21"/>
      <c r="K88" s="21">
        <f>(G88*20)+I88</f>
        <v>24.03</v>
      </c>
      <c r="L88" s="21">
        <v>2</v>
      </c>
      <c r="M88" s="21">
        <v>0.15</v>
      </c>
      <c r="N88" s="21">
        <v>1.2</v>
      </c>
      <c r="O88" s="20"/>
      <c r="P88" s="20"/>
      <c r="Q88" s="165">
        <f>ROUND(N88*M88*L88*K88,2)</f>
        <v>8.65</v>
      </c>
      <c r="R88" s="110"/>
    </row>
    <row r="89" spans="1:18" x14ac:dyDescent="0.25">
      <c r="A89" s="98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0"/>
      <c r="N89" s="20"/>
      <c r="O89" s="20"/>
      <c r="P89" s="21"/>
      <c r="Q89" s="165"/>
      <c r="R89" s="97"/>
    </row>
    <row r="90" spans="1:18" ht="69" customHeight="1" x14ac:dyDescent="0.25">
      <c r="A90" s="92" t="s">
        <v>57</v>
      </c>
      <c r="B90" s="183" t="s">
        <v>26</v>
      </c>
      <c r="C90" s="184"/>
      <c r="D90" s="184"/>
      <c r="E90" s="184"/>
      <c r="F90" s="184"/>
      <c r="G90" s="184"/>
      <c r="H90" s="184"/>
      <c r="I90" s="185"/>
      <c r="J90" s="30"/>
      <c r="K90" s="30"/>
      <c r="L90" s="30"/>
      <c r="M90" s="30"/>
      <c r="N90" s="30"/>
      <c r="O90" s="30"/>
      <c r="P90" s="30"/>
      <c r="Q90" s="164">
        <f>SUM(Q91:Q91)</f>
        <v>2.88</v>
      </c>
      <c r="R90" s="93"/>
    </row>
    <row r="91" spans="1:18" x14ac:dyDescent="0.25">
      <c r="A91" s="96"/>
      <c r="B91" s="21" t="s">
        <v>73</v>
      </c>
      <c r="C91" s="21">
        <f>C88</f>
        <v>0</v>
      </c>
      <c r="D91" s="21" t="s">
        <v>74</v>
      </c>
      <c r="E91" s="21">
        <f>E88</f>
        <v>0</v>
      </c>
      <c r="F91" s="21" t="s">
        <v>75</v>
      </c>
      <c r="G91" s="21">
        <f>G88</f>
        <v>1</v>
      </c>
      <c r="H91" s="21" t="s">
        <v>74</v>
      </c>
      <c r="I91" s="21">
        <f>I88</f>
        <v>4.03</v>
      </c>
      <c r="J91" s="21"/>
      <c r="K91" s="21">
        <f>(G91*20)+I91</f>
        <v>24.03</v>
      </c>
      <c r="L91" s="21">
        <v>2</v>
      </c>
      <c r="M91" s="21">
        <v>0.05</v>
      </c>
      <c r="N91" s="21">
        <v>1.2</v>
      </c>
      <c r="O91" s="20"/>
      <c r="P91" s="20"/>
      <c r="Q91" s="165">
        <f>ROUND(N91*M91*L91*K91,2)</f>
        <v>2.88</v>
      </c>
      <c r="R91" s="110"/>
    </row>
    <row r="92" spans="1:18" ht="15.75" thickBot="1" x14ac:dyDescent="0.3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1"/>
      <c r="N92" s="100"/>
      <c r="O92" s="100"/>
      <c r="P92" s="100"/>
      <c r="Q92" s="168"/>
      <c r="R92" s="102"/>
    </row>
    <row r="93" spans="1:18" ht="18.75" x14ac:dyDescent="0.3">
      <c r="A93" s="191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3"/>
    </row>
    <row r="94" spans="1:18" x14ac:dyDescent="0.25">
      <c r="A94" s="91">
        <v>6</v>
      </c>
      <c r="B94" s="179" t="s">
        <v>171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86"/>
    </row>
    <row r="95" spans="1:18" x14ac:dyDescent="0.25">
      <c r="A95" s="187" t="s">
        <v>62</v>
      </c>
      <c r="B95" s="180"/>
      <c r="C95" s="180"/>
      <c r="D95" s="180"/>
      <c r="E95" s="180"/>
      <c r="F95" s="180"/>
      <c r="G95" s="180"/>
      <c r="H95" s="180"/>
      <c r="I95" s="180"/>
      <c r="J95" s="180" t="s">
        <v>63</v>
      </c>
      <c r="K95" s="180"/>
      <c r="L95" s="180"/>
      <c r="M95" s="180"/>
      <c r="N95" s="180"/>
      <c r="O95" s="180"/>
      <c r="P95" s="180"/>
      <c r="Q95" s="180"/>
      <c r="R95" s="188"/>
    </row>
    <row r="96" spans="1:18" x14ac:dyDescent="0.25">
      <c r="A96" s="187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8"/>
    </row>
    <row r="97" spans="1:18" x14ac:dyDescent="0.25">
      <c r="A97" s="187"/>
      <c r="B97" s="180"/>
      <c r="C97" s="180"/>
      <c r="D97" s="180"/>
      <c r="E97" s="180"/>
      <c r="F97" s="180"/>
      <c r="G97" s="180"/>
      <c r="H97" s="180"/>
      <c r="I97" s="180"/>
      <c r="J97" s="176" t="s">
        <v>64</v>
      </c>
      <c r="K97" s="174" t="s">
        <v>65</v>
      </c>
      <c r="L97" s="174" t="s">
        <v>66</v>
      </c>
      <c r="M97" s="174" t="s">
        <v>67</v>
      </c>
      <c r="N97" s="174" t="s">
        <v>68</v>
      </c>
      <c r="O97" s="181" t="s">
        <v>69</v>
      </c>
      <c r="P97" s="174" t="s">
        <v>70</v>
      </c>
      <c r="Q97" s="175" t="s">
        <v>71</v>
      </c>
      <c r="R97" s="189" t="s">
        <v>72</v>
      </c>
    </row>
    <row r="98" spans="1:18" x14ac:dyDescent="0.25">
      <c r="A98" s="187"/>
      <c r="B98" s="180"/>
      <c r="C98" s="180"/>
      <c r="D98" s="180"/>
      <c r="E98" s="180"/>
      <c r="F98" s="180"/>
      <c r="G98" s="180"/>
      <c r="H98" s="180"/>
      <c r="I98" s="180"/>
      <c r="J98" s="176"/>
      <c r="K98" s="174"/>
      <c r="L98" s="174"/>
      <c r="M98" s="174"/>
      <c r="N98" s="174"/>
      <c r="O98" s="182"/>
      <c r="P98" s="174"/>
      <c r="Q98" s="175"/>
      <c r="R98" s="189"/>
    </row>
    <row r="99" spans="1:18" ht="44.25" customHeight="1" x14ac:dyDescent="0.25">
      <c r="A99" s="92" t="s">
        <v>43</v>
      </c>
      <c r="B99" s="177" t="s">
        <v>76</v>
      </c>
      <c r="C99" s="177"/>
      <c r="D99" s="177"/>
      <c r="E99" s="177"/>
      <c r="F99" s="177"/>
      <c r="G99" s="177"/>
      <c r="H99" s="177"/>
      <c r="I99" s="177"/>
      <c r="J99" s="30" t="s">
        <v>77</v>
      </c>
      <c r="K99" s="30"/>
      <c r="L99" s="30"/>
      <c r="M99" s="30"/>
      <c r="N99" s="30"/>
      <c r="O99" s="30"/>
      <c r="P99" s="30"/>
      <c r="Q99" s="164">
        <f>SUM(Q100:Q100)</f>
        <v>419.66</v>
      </c>
      <c r="R99" s="93"/>
    </row>
    <row r="100" spans="1:18" x14ac:dyDescent="0.25">
      <c r="A100" s="94"/>
      <c r="B100" s="21" t="s">
        <v>73</v>
      </c>
      <c r="C100" s="21">
        <v>0</v>
      </c>
      <c r="D100" s="21" t="s">
        <v>74</v>
      </c>
      <c r="E100" s="21">
        <v>0</v>
      </c>
      <c r="F100" s="21" t="s">
        <v>75</v>
      </c>
      <c r="G100" s="21">
        <v>4</v>
      </c>
      <c r="H100" s="21" t="s">
        <v>74</v>
      </c>
      <c r="I100" s="21">
        <v>7.43</v>
      </c>
      <c r="J100" s="21"/>
      <c r="K100" s="21">
        <f>(G100*20)+I100</f>
        <v>87.43</v>
      </c>
      <c r="L100" s="21">
        <v>4.8</v>
      </c>
      <c r="M100" s="20"/>
      <c r="N100" s="20"/>
      <c r="O100" s="20"/>
      <c r="P100" s="21"/>
      <c r="Q100" s="165">
        <f>ROUND(K100*L100,2)</f>
        <v>419.66</v>
      </c>
      <c r="R100" s="95"/>
    </row>
    <row r="101" spans="1:18" x14ac:dyDescent="0.25">
      <c r="A101" s="96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0"/>
      <c r="N101" s="20"/>
      <c r="O101" s="20"/>
      <c r="P101" s="20"/>
      <c r="Q101" s="166"/>
      <c r="R101" s="110"/>
    </row>
    <row r="102" spans="1:18" ht="54.75" customHeight="1" x14ac:dyDescent="0.25">
      <c r="A102" s="92" t="s">
        <v>44</v>
      </c>
      <c r="B102" s="177" t="s">
        <v>21</v>
      </c>
      <c r="C102" s="177"/>
      <c r="D102" s="177"/>
      <c r="E102" s="177"/>
      <c r="F102" s="177"/>
      <c r="G102" s="177"/>
      <c r="H102" s="177"/>
      <c r="I102" s="177"/>
      <c r="J102" s="30" t="s">
        <v>22</v>
      </c>
      <c r="K102" s="30"/>
      <c r="L102" s="30"/>
      <c r="M102" s="30"/>
      <c r="N102" s="30"/>
      <c r="O102" s="30"/>
      <c r="P102" s="30"/>
      <c r="Q102" s="164">
        <f>SUM(Q103:Q103)</f>
        <v>174.86</v>
      </c>
      <c r="R102" s="93"/>
    </row>
    <row r="103" spans="1:18" x14ac:dyDescent="0.25">
      <c r="A103" s="96"/>
      <c r="B103" s="21" t="s">
        <v>73</v>
      </c>
      <c r="C103" s="21">
        <f>C100</f>
        <v>0</v>
      </c>
      <c r="D103" s="21" t="s">
        <v>74</v>
      </c>
      <c r="E103" s="21">
        <f>E100</f>
        <v>0</v>
      </c>
      <c r="F103" s="21" t="s">
        <v>75</v>
      </c>
      <c r="G103" s="21">
        <f>G100</f>
        <v>4</v>
      </c>
      <c r="H103" s="21" t="s">
        <v>74</v>
      </c>
      <c r="I103" s="21">
        <f>I100</f>
        <v>7.43</v>
      </c>
      <c r="J103" s="21"/>
      <c r="K103" s="21">
        <f>(G103*20)+I103</f>
        <v>87.43</v>
      </c>
      <c r="L103" s="21"/>
      <c r="M103" s="20"/>
      <c r="N103" s="20">
        <v>2</v>
      </c>
      <c r="O103" s="20"/>
      <c r="P103" s="21"/>
      <c r="Q103" s="165">
        <f>K103*N103</f>
        <v>174.86</v>
      </c>
      <c r="R103" s="95"/>
    </row>
    <row r="104" spans="1:18" x14ac:dyDescent="0.25">
      <c r="A104" s="96"/>
      <c r="B104" s="27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8"/>
      <c r="N104" s="28"/>
      <c r="O104" s="28"/>
      <c r="P104" s="28"/>
      <c r="Q104" s="167"/>
      <c r="R104" s="97"/>
    </row>
    <row r="105" spans="1:18" ht="90" customHeight="1" x14ac:dyDescent="0.25">
      <c r="A105" s="92" t="s">
        <v>45</v>
      </c>
      <c r="B105" s="177" t="s">
        <v>60</v>
      </c>
      <c r="C105" s="177"/>
      <c r="D105" s="177"/>
      <c r="E105" s="177"/>
      <c r="F105" s="177"/>
      <c r="G105" s="177"/>
      <c r="H105" s="177"/>
      <c r="I105" s="177"/>
      <c r="J105" s="30" t="s">
        <v>22</v>
      </c>
      <c r="K105" s="30"/>
      <c r="L105" s="30"/>
      <c r="M105" s="30"/>
      <c r="N105" s="30"/>
      <c r="O105" s="30"/>
      <c r="P105" s="30"/>
      <c r="Q105" s="164">
        <f>SUM(Q106:Q106)</f>
        <v>174.86</v>
      </c>
      <c r="R105" s="93"/>
    </row>
    <row r="106" spans="1:18" x14ac:dyDescent="0.25">
      <c r="A106" s="96"/>
      <c r="B106" s="21" t="s">
        <v>73</v>
      </c>
      <c r="C106" s="21">
        <f>C103</f>
        <v>0</v>
      </c>
      <c r="D106" s="21" t="s">
        <v>74</v>
      </c>
      <c r="E106" s="21">
        <f>E103</f>
        <v>0</v>
      </c>
      <c r="F106" s="21" t="s">
        <v>75</v>
      </c>
      <c r="G106" s="21">
        <f>G103</f>
        <v>4</v>
      </c>
      <c r="H106" s="21" t="s">
        <v>74</v>
      </c>
      <c r="I106" s="21">
        <f>I103</f>
        <v>7.43</v>
      </c>
      <c r="J106" s="21"/>
      <c r="K106" s="21">
        <f>(G106*20)+I106</f>
        <v>87.43</v>
      </c>
      <c r="L106" s="21"/>
      <c r="M106" s="20"/>
      <c r="N106" s="20">
        <v>2</v>
      </c>
      <c r="O106" s="20"/>
      <c r="P106" s="21"/>
      <c r="Q106" s="165">
        <f>K106*N106</f>
        <v>174.86</v>
      </c>
      <c r="R106" s="95"/>
    </row>
    <row r="107" spans="1:18" x14ac:dyDescent="0.25">
      <c r="A107" s="96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0"/>
      <c r="N107" s="20"/>
      <c r="O107" s="20"/>
      <c r="P107" s="20"/>
      <c r="Q107" s="166"/>
      <c r="R107" s="110"/>
    </row>
    <row r="108" spans="1:18" ht="54.75" customHeight="1" x14ac:dyDescent="0.25">
      <c r="A108" s="92" t="s">
        <v>46</v>
      </c>
      <c r="B108" s="177" t="s">
        <v>20</v>
      </c>
      <c r="C108" s="177"/>
      <c r="D108" s="177"/>
      <c r="E108" s="177"/>
      <c r="F108" s="177"/>
      <c r="G108" s="177"/>
      <c r="H108" s="177"/>
      <c r="I108" s="177"/>
      <c r="J108" s="30" t="s">
        <v>77</v>
      </c>
      <c r="K108" s="30"/>
      <c r="L108" s="30"/>
      <c r="M108" s="30"/>
      <c r="N108" s="30"/>
      <c r="O108" s="30"/>
      <c r="P108" s="30"/>
      <c r="Q108" s="164">
        <f>SUM(Q109:Q109)</f>
        <v>358.46</v>
      </c>
      <c r="R108" s="93"/>
    </row>
    <row r="109" spans="1:18" x14ac:dyDescent="0.25">
      <c r="A109" s="96"/>
      <c r="B109" s="21" t="s">
        <v>73</v>
      </c>
      <c r="C109" s="21">
        <f>C106</f>
        <v>0</v>
      </c>
      <c r="D109" s="21" t="s">
        <v>74</v>
      </c>
      <c r="E109" s="21">
        <f>E106</f>
        <v>0</v>
      </c>
      <c r="F109" s="21" t="s">
        <v>75</v>
      </c>
      <c r="G109" s="21">
        <f>G106</f>
        <v>4</v>
      </c>
      <c r="H109" s="21" t="s">
        <v>74</v>
      </c>
      <c r="I109" s="21">
        <f>I106</f>
        <v>7.43</v>
      </c>
      <c r="J109" s="21"/>
      <c r="K109" s="21">
        <f>(G109*20)+I109</f>
        <v>87.43</v>
      </c>
      <c r="L109" s="21">
        <v>4.0999999999999996</v>
      </c>
      <c r="M109" s="20"/>
      <c r="N109" s="20"/>
      <c r="O109" s="20"/>
      <c r="P109" s="21"/>
      <c r="Q109" s="165">
        <f>ROUND(K109*L109,2)</f>
        <v>358.46</v>
      </c>
      <c r="R109" s="95"/>
    </row>
    <row r="110" spans="1:18" x14ac:dyDescent="0.25">
      <c r="A110" s="96"/>
      <c r="B110" s="20"/>
      <c r="C110" s="20"/>
      <c r="D110" s="20"/>
      <c r="E110" s="20"/>
      <c r="F110" s="20"/>
      <c r="G110" s="20"/>
      <c r="H110" s="20"/>
      <c r="I110" s="20"/>
      <c r="J110" s="20"/>
      <c r="K110" s="21"/>
      <c r="L110" s="21"/>
      <c r="M110" s="21"/>
      <c r="N110" s="20"/>
      <c r="O110" s="20"/>
      <c r="P110" s="20"/>
      <c r="Q110" s="165"/>
      <c r="R110" s="110"/>
    </row>
    <row r="111" spans="1:18" ht="54.75" customHeight="1" x14ac:dyDescent="0.25">
      <c r="A111" s="92" t="s">
        <v>47</v>
      </c>
      <c r="B111" s="183" t="s">
        <v>32</v>
      </c>
      <c r="C111" s="184"/>
      <c r="D111" s="184"/>
      <c r="E111" s="184"/>
      <c r="F111" s="184"/>
      <c r="G111" s="184"/>
      <c r="H111" s="184"/>
      <c r="I111" s="185"/>
      <c r="J111" s="30" t="s">
        <v>78</v>
      </c>
      <c r="K111" s="30"/>
      <c r="L111" s="30"/>
      <c r="M111" s="30"/>
      <c r="N111" s="30"/>
      <c r="O111" s="30"/>
      <c r="P111" s="30"/>
      <c r="Q111" s="164">
        <f>SUM(Q112:Q112)</f>
        <v>31.47</v>
      </c>
      <c r="R111" s="93"/>
    </row>
    <row r="112" spans="1:18" x14ac:dyDescent="0.25">
      <c r="A112" s="96"/>
      <c r="B112" s="21" t="s">
        <v>73</v>
      </c>
      <c r="C112" s="21">
        <f>C109</f>
        <v>0</v>
      </c>
      <c r="D112" s="21" t="s">
        <v>74</v>
      </c>
      <c r="E112" s="21">
        <f>E109</f>
        <v>0</v>
      </c>
      <c r="F112" s="21" t="s">
        <v>75</v>
      </c>
      <c r="G112" s="21">
        <f>G109</f>
        <v>4</v>
      </c>
      <c r="H112" s="21" t="s">
        <v>74</v>
      </c>
      <c r="I112" s="21">
        <f>I109</f>
        <v>7.43</v>
      </c>
      <c r="J112" s="21"/>
      <c r="K112" s="21">
        <f>(G112*20)+I112</f>
        <v>87.43</v>
      </c>
      <c r="L112" s="21">
        <v>2</v>
      </c>
      <c r="M112" s="21">
        <v>0.15</v>
      </c>
      <c r="N112" s="21">
        <v>1.2</v>
      </c>
      <c r="O112" s="20"/>
      <c r="P112" s="20"/>
      <c r="Q112" s="165">
        <f>ROUND(N112*M112*L112*K112,2)</f>
        <v>31.47</v>
      </c>
      <c r="R112" s="110"/>
    </row>
    <row r="113" spans="1:18" x14ac:dyDescent="0.25">
      <c r="A113" s="98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0"/>
      <c r="N113" s="20"/>
      <c r="O113" s="20"/>
      <c r="P113" s="21"/>
      <c r="Q113" s="165"/>
      <c r="R113" s="97"/>
    </row>
    <row r="114" spans="1:18" ht="54.75" customHeight="1" x14ac:dyDescent="0.25">
      <c r="A114" s="92" t="s">
        <v>58</v>
      </c>
      <c r="B114" s="183" t="s">
        <v>26</v>
      </c>
      <c r="C114" s="184"/>
      <c r="D114" s="184"/>
      <c r="E114" s="184"/>
      <c r="F114" s="184"/>
      <c r="G114" s="184"/>
      <c r="H114" s="184"/>
      <c r="I114" s="185"/>
      <c r="J114" s="30"/>
      <c r="K114" s="30"/>
      <c r="L114" s="30"/>
      <c r="M114" s="30"/>
      <c r="N114" s="30"/>
      <c r="O114" s="30"/>
      <c r="P114" s="30"/>
      <c r="Q114" s="164">
        <f>SUM(Q115:Q115)</f>
        <v>10.49</v>
      </c>
      <c r="R114" s="93"/>
    </row>
    <row r="115" spans="1:18" x14ac:dyDescent="0.25">
      <c r="A115" s="96"/>
      <c r="B115" s="21" t="s">
        <v>73</v>
      </c>
      <c r="C115" s="21">
        <f>C112</f>
        <v>0</v>
      </c>
      <c r="D115" s="21" t="s">
        <v>74</v>
      </c>
      <c r="E115" s="21">
        <f>E112</f>
        <v>0</v>
      </c>
      <c r="F115" s="21" t="s">
        <v>75</v>
      </c>
      <c r="G115" s="21">
        <f>G112</f>
        <v>4</v>
      </c>
      <c r="H115" s="21" t="s">
        <v>74</v>
      </c>
      <c r="I115" s="21">
        <f>I112</f>
        <v>7.43</v>
      </c>
      <c r="J115" s="21"/>
      <c r="K115" s="21">
        <f>(G115*20)+I115</f>
        <v>87.43</v>
      </c>
      <c r="L115" s="21">
        <v>2</v>
      </c>
      <c r="M115" s="21">
        <v>0.05</v>
      </c>
      <c r="N115" s="21">
        <v>1.2</v>
      </c>
      <c r="O115" s="20"/>
      <c r="P115" s="20"/>
      <c r="Q115" s="165">
        <f>ROUND(N115*M115*L115*K115,2)</f>
        <v>10.49</v>
      </c>
      <c r="R115" s="110"/>
    </row>
    <row r="116" spans="1:18" ht="15.75" thickBot="1" x14ac:dyDescent="0.3">
      <c r="A116" s="99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1"/>
      <c r="N116" s="100"/>
      <c r="O116" s="100"/>
      <c r="P116" s="100"/>
      <c r="Q116" s="168"/>
      <c r="R116" s="102"/>
    </row>
    <row r="117" spans="1:18" ht="18.75" x14ac:dyDescent="0.3">
      <c r="A117" s="191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3"/>
    </row>
  </sheetData>
  <mergeCells count="105">
    <mergeCell ref="B114:I114"/>
    <mergeCell ref="A117:R117"/>
    <mergeCell ref="B99:I99"/>
    <mergeCell ref="B102:I102"/>
    <mergeCell ref="B105:I105"/>
    <mergeCell ref="B108:I108"/>
    <mergeCell ref="B111:I111"/>
    <mergeCell ref="B90:I90"/>
    <mergeCell ref="A93:R93"/>
    <mergeCell ref="B94:R94"/>
    <mergeCell ref="A95:I98"/>
    <mergeCell ref="J95:R96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B75:I75"/>
    <mergeCell ref="B78:I78"/>
    <mergeCell ref="B81:I81"/>
    <mergeCell ref="B84:I84"/>
    <mergeCell ref="B87:I87"/>
    <mergeCell ref="B66:I66"/>
    <mergeCell ref="A69:R69"/>
    <mergeCell ref="B70:R70"/>
    <mergeCell ref="A71:I74"/>
    <mergeCell ref="J71:R72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B51:I51"/>
    <mergeCell ref="B54:I54"/>
    <mergeCell ref="B57:I57"/>
    <mergeCell ref="B60:I60"/>
    <mergeCell ref="B63:I63"/>
    <mergeCell ref="B42:I42"/>
    <mergeCell ref="A21:R21"/>
    <mergeCell ref="A45:R45"/>
    <mergeCell ref="B46:R46"/>
    <mergeCell ref="A47:I50"/>
    <mergeCell ref="J47:R48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B27:I27"/>
    <mergeCell ref="B30:I30"/>
    <mergeCell ref="B33:I33"/>
    <mergeCell ref="B36:I36"/>
    <mergeCell ref="B39:I39"/>
    <mergeCell ref="B22:R22"/>
    <mergeCell ref="A23:I26"/>
    <mergeCell ref="J23:R24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B15:I15"/>
    <mergeCell ref="B18:I18"/>
    <mergeCell ref="B10:R10"/>
    <mergeCell ref="A11:I14"/>
    <mergeCell ref="J11:R12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P5:P6"/>
    <mergeCell ref="Q5:Q6"/>
    <mergeCell ref="R5:R6"/>
    <mergeCell ref="B7:I7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85" zoomScaleNormal="100" zoomScaleSheetLayoutView="85" workbookViewId="0">
      <selection activeCell="O31" sqref="O31"/>
    </sheetView>
  </sheetViews>
  <sheetFormatPr defaultRowHeight="15" x14ac:dyDescent="0.25"/>
  <cols>
    <col min="1" max="1" width="5.28515625" customWidth="1"/>
    <col min="2" max="2" width="41.7109375" customWidth="1"/>
    <col min="3" max="3" width="17.5703125" bestFit="1" customWidth="1"/>
    <col min="4" max="4" width="12.5703125" customWidth="1"/>
    <col min="5" max="6" width="15.140625" customWidth="1"/>
    <col min="7" max="7" width="14" bestFit="1" customWidth="1"/>
    <col min="8" max="8" width="9.140625" style="144"/>
  </cols>
  <sheetData>
    <row r="1" spans="1:7" ht="15" customHeight="1" x14ac:dyDescent="0.25">
      <c r="A1" s="31"/>
      <c r="B1" s="207"/>
      <c r="C1" s="207"/>
      <c r="D1" s="207"/>
      <c r="E1" s="207"/>
      <c r="F1" s="207"/>
      <c r="G1" s="151"/>
    </row>
    <row r="2" spans="1:7" ht="26.25" customHeight="1" x14ac:dyDescent="0.25">
      <c r="A2" s="32"/>
      <c r="B2" s="210" t="s">
        <v>92</v>
      </c>
      <c r="C2" s="210"/>
      <c r="D2" s="210"/>
      <c r="E2" s="210"/>
      <c r="F2" s="210"/>
      <c r="G2" s="152"/>
    </row>
    <row r="3" spans="1:7" ht="15.75" customHeight="1" x14ac:dyDescent="0.25">
      <c r="A3" s="32"/>
      <c r="B3" s="211" t="s">
        <v>93</v>
      </c>
      <c r="C3" s="211"/>
      <c r="D3" s="211"/>
      <c r="E3" s="211"/>
      <c r="F3" s="211"/>
      <c r="G3" s="152"/>
    </row>
    <row r="4" spans="1:7" ht="15.75" customHeight="1" x14ac:dyDescent="0.25">
      <c r="A4" s="32"/>
      <c r="B4" s="211" t="s">
        <v>94</v>
      </c>
      <c r="C4" s="211"/>
      <c r="D4" s="211"/>
      <c r="E4" s="211"/>
      <c r="F4" s="211"/>
      <c r="G4" s="152"/>
    </row>
    <row r="5" spans="1:7" ht="15" customHeight="1" x14ac:dyDescent="0.25">
      <c r="A5" s="212"/>
      <c r="B5" s="213"/>
      <c r="C5" s="213"/>
      <c r="D5" s="213"/>
      <c r="E5" s="213"/>
      <c r="F5" s="213"/>
      <c r="G5" s="152"/>
    </row>
    <row r="6" spans="1:7" ht="15" customHeight="1" x14ac:dyDescent="0.25">
      <c r="A6" s="208"/>
      <c r="B6" s="209"/>
      <c r="C6" s="209"/>
      <c r="D6" s="209"/>
      <c r="E6" s="209"/>
      <c r="F6" s="209"/>
      <c r="G6" s="152"/>
    </row>
    <row r="7" spans="1:7" ht="28.9" customHeight="1" thickBot="1" x14ac:dyDescent="0.3">
      <c r="A7" s="197" t="s">
        <v>95</v>
      </c>
      <c r="B7" s="198"/>
      <c r="C7" s="198"/>
      <c r="D7" s="198"/>
      <c r="E7" s="198"/>
      <c r="F7" s="198"/>
      <c r="G7" s="152"/>
    </row>
    <row r="8" spans="1:7" ht="15" customHeight="1" x14ac:dyDescent="0.25">
      <c r="A8" s="203" t="s">
        <v>107</v>
      </c>
      <c r="B8" s="204"/>
      <c r="C8" s="204"/>
      <c r="D8" s="204"/>
      <c r="E8" s="204"/>
      <c r="F8" s="204"/>
      <c r="G8" s="151"/>
    </row>
    <row r="9" spans="1:7" ht="15.75" customHeight="1" thickBot="1" x14ac:dyDescent="0.3">
      <c r="A9" s="205" t="s">
        <v>172</v>
      </c>
      <c r="B9" s="206"/>
      <c r="C9" s="206"/>
      <c r="D9" s="206"/>
      <c r="E9" s="206"/>
      <c r="F9" s="206"/>
      <c r="G9" s="153"/>
    </row>
    <row r="10" spans="1:7" ht="15" customHeight="1" x14ac:dyDescent="0.25">
      <c r="A10" s="199" t="s">
        <v>96</v>
      </c>
      <c r="B10" s="201" t="s">
        <v>97</v>
      </c>
      <c r="C10" s="154" t="s">
        <v>98</v>
      </c>
      <c r="D10" s="154" t="s">
        <v>99</v>
      </c>
      <c r="E10" s="194" t="s">
        <v>100</v>
      </c>
      <c r="F10" s="195"/>
      <c r="G10" s="196"/>
    </row>
    <row r="11" spans="1:7" ht="15" customHeight="1" x14ac:dyDescent="0.25">
      <c r="A11" s="200"/>
      <c r="B11" s="202"/>
      <c r="C11" s="33" t="s">
        <v>101</v>
      </c>
      <c r="D11" s="33" t="s">
        <v>102</v>
      </c>
      <c r="E11" s="33" t="s">
        <v>164</v>
      </c>
      <c r="F11" s="155" t="s">
        <v>165</v>
      </c>
      <c r="G11" s="266" t="s">
        <v>174</v>
      </c>
    </row>
    <row r="12" spans="1:7" ht="15" customHeight="1" x14ac:dyDescent="0.25">
      <c r="A12" s="86"/>
      <c r="B12" s="75"/>
      <c r="C12" s="76"/>
      <c r="D12" s="148">
        <f>C13/C$30</f>
        <v>6.9820433521580655E-2</v>
      </c>
      <c r="E12" s="77">
        <v>1</v>
      </c>
      <c r="F12" s="156"/>
      <c r="G12" s="267"/>
    </row>
    <row r="13" spans="1:7" ht="15" customHeight="1" x14ac:dyDescent="0.25">
      <c r="A13" s="34">
        <v>1</v>
      </c>
      <c r="B13" s="35" t="str">
        <f>Orçamento!C6</f>
        <v>SERVIÇOS PRELIMINARES</v>
      </c>
      <c r="C13" s="36">
        <f>Orçamento!I6</f>
        <v>17283.2</v>
      </c>
      <c r="D13" s="148"/>
      <c r="E13" s="37"/>
      <c r="F13" s="157"/>
      <c r="G13" s="268"/>
    </row>
    <row r="14" spans="1:7" ht="15" customHeight="1" x14ac:dyDescent="0.25">
      <c r="A14" s="86"/>
      <c r="B14" s="78"/>
      <c r="C14" s="79"/>
      <c r="D14" s="148"/>
      <c r="E14" s="80">
        <f>E12*C13</f>
        <v>17283.2</v>
      </c>
      <c r="F14" s="158"/>
      <c r="G14" s="267"/>
    </row>
    <row r="15" spans="1:7" ht="15" customHeight="1" x14ac:dyDescent="0.25">
      <c r="A15" s="87"/>
      <c r="B15" s="81"/>
      <c r="C15" s="82"/>
      <c r="D15" s="147">
        <f>C16/C$30</f>
        <v>0.15251485782881286</v>
      </c>
      <c r="E15" s="83">
        <v>0.3</v>
      </c>
      <c r="F15" s="159">
        <v>0.3</v>
      </c>
      <c r="G15" s="269">
        <v>0.4</v>
      </c>
    </row>
    <row r="16" spans="1:7" ht="15" customHeight="1" x14ac:dyDescent="0.25">
      <c r="A16" s="38">
        <v>2</v>
      </c>
      <c r="B16" s="39" t="str">
        <f>Orçamento!C8</f>
        <v>ADMINISTRAÇÃO LOCAL</v>
      </c>
      <c r="C16" s="40">
        <f>Orçamento!I8</f>
        <v>37753.199999999997</v>
      </c>
      <c r="D16" s="147"/>
      <c r="E16" s="41"/>
      <c r="F16" s="160"/>
      <c r="G16" s="268"/>
    </row>
    <row r="17" spans="1:7" ht="15" customHeight="1" x14ac:dyDescent="0.25">
      <c r="A17" s="88"/>
      <c r="B17" s="57"/>
      <c r="C17" s="57"/>
      <c r="D17" s="147"/>
      <c r="E17" s="84">
        <f>E15*$C$16</f>
        <v>11325.96</v>
      </c>
      <c r="F17" s="161">
        <f t="shared" ref="F17:G17" si="0">F15*$C$16</f>
        <v>11325.96</v>
      </c>
      <c r="G17" s="270">
        <f t="shared" si="0"/>
        <v>15101.279999999999</v>
      </c>
    </row>
    <row r="18" spans="1:7" ht="15" customHeight="1" x14ac:dyDescent="0.25">
      <c r="A18" s="86"/>
      <c r="B18" s="75"/>
      <c r="C18" s="76"/>
      <c r="D18" s="148">
        <f>C19/C$30</f>
        <v>0.19497418273609471</v>
      </c>
      <c r="E18" s="77">
        <v>0.3</v>
      </c>
      <c r="F18" s="156">
        <v>0.3</v>
      </c>
      <c r="G18" s="271">
        <v>0.4</v>
      </c>
    </row>
    <row r="19" spans="1:7" ht="15" customHeight="1" x14ac:dyDescent="0.25">
      <c r="A19" s="34">
        <v>3</v>
      </c>
      <c r="B19" s="35" t="str">
        <f>Orçamento!B11</f>
        <v>RUA 01</v>
      </c>
      <c r="C19" s="36">
        <f>Orçamento!I11</f>
        <v>48263.49</v>
      </c>
      <c r="D19" s="148"/>
      <c r="E19" s="37"/>
      <c r="F19" s="157"/>
      <c r="G19" s="268"/>
    </row>
    <row r="20" spans="1:7" ht="15" customHeight="1" x14ac:dyDescent="0.25">
      <c r="A20" s="86"/>
      <c r="B20" s="78"/>
      <c r="C20" s="79"/>
      <c r="D20" s="148"/>
      <c r="E20" s="80">
        <f>E18*C$19</f>
        <v>14479.046999999999</v>
      </c>
      <c r="F20" s="158">
        <f>F18*C19</f>
        <v>14479.046999999999</v>
      </c>
      <c r="G20" s="272">
        <f>G18*C19</f>
        <v>19305.396000000001</v>
      </c>
    </row>
    <row r="21" spans="1:7" ht="15" customHeight="1" x14ac:dyDescent="0.25">
      <c r="A21" s="87"/>
      <c r="B21" s="81"/>
      <c r="C21" s="82"/>
      <c r="D21" s="147">
        <f>C22/C$30</f>
        <v>0.31297205659659727</v>
      </c>
      <c r="E21" s="83">
        <v>0.3</v>
      </c>
      <c r="F21" s="159">
        <v>0.3</v>
      </c>
      <c r="G21" s="269">
        <v>0.4</v>
      </c>
    </row>
    <row r="22" spans="1:7" ht="15" customHeight="1" x14ac:dyDescent="0.25">
      <c r="A22" s="38">
        <v>4</v>
      </c>
      <c r="B22" s="39" t="str">
        <f>Orçamento!B19</f>
        <v>RUA 02</v>
      </c>
      <c r="C22" s="40">
        <f>Orçamento!I19</f>
        <v>77472.429999999993</v>
      </c>
      <c r="D22" s="147"/>
      <c r="E22" s="41"/>
      <c r="F22" s="160"/>
      <c r="G22" s="268"/>
    </row>
    <row r="23" spans="1:7" ht="15" customHeight="1" x14ac:dyDescent="0.25">
      <c r="A23" s="88"/>
      <c r="B23" s="57"/>
      <c r="C23" s="57"/>
      <c r="D23" s="147"/>
      <c r="E23" s="84">
        <f t="shared" ref="E23:G23" si="1">E21*$C$22</f>
        <v>23241.728999999996</v>
      </c>
      <c r="F23" s="161">
        <f t="shared" si="1"/>
        <v>23241.728999999996</v>
      </c>
      <c r="G23" s="270">
        <f t="shared" si="1"/>
        <v>30988.971999999998</v>
      </c>
    </row>
    <row r="24" spans="1:7" ht="15" customHeight="1" x14ac:dyDescent="0.25">
      <c r="A24" s="86"/>
      <c r="B24" s="75"/>
      <c r="C24" s="76"/>
      <c r="D24" s="148">
        <f>C25/C$30</f>
        <v>5.9094114294036264E-2</v>
      </c>
      <c r="E24" s="77">
        <v>0.3</v>
      </c>
      <c r="F24" s="156">
        <v>0.3</v>
      </c>
      <c r="G24" s="271">
        <v>0.4</v>
      </c>
    </row>
    <row r="25" spans="1:7" ht="15" customHeight="1" x14ac:dyDescent="0.25">
      <c r="A25" s="34">
        <v>5</v>
      </c>
      <c r="B25" s="35" t="str">
        <f>Orçamento!B27</f>
        <v>RUA 03</v>
      </c>
      <c r="C25" s="36">
        <f>Orçamento!I27</f>
        <v>14628.030000000002</v>
      </c>
      <c r="D25" s="148"/>
      <c r="E25" s="37"/>
      <c r="F25" s="157"/>
      <c r="G25" s="268"/>
    </row>
    <row r="26" spans="1:7" ht="15" customHeight="1" x14ac:dyDescent="0.25">
      <c r="A26" s="86"/>
      <c r="B26" s="78"/>
      <c r="C26" s="79"/>
      <c r="D26" s="148"/>
      <c r="E26" s="80">
        <f t="shared" ref="E26:G26" si="2">E24*$C$25</f>
        <v>4388.4090000000006</v>
      </c>
      <c r="F26" s="158">
        <f t="shared" si="2"/>
        <v>4388.4090000000006</v>
      </c>
      <c r="G26" s="272">
        <f t="shared" si="2"/>
        <v>5851.2120000000014</v>
      </c>
    </row>
    <row r="27" spans="1:7" ht="15" customHeight="1" x14ac:dyDescent="0.25">
      <c r="A27" s="87"/>
      <c r="B27" s="81"/>
      <c r="C27" s="82"/>
      <c r="D27" s="147">
        <f>C28/C$30</f>
        <v>0.21062435502287835</v>
      </c>
      <c r="E27" s="83">
        <v>0.3</v>
      </c>
      <c r="F27" s="159">
        <v>0.3</v>
      </c>
      <c r="G27" s="269">
        <v>0.4</v>
      </c>
    </row>
    <row r="28" spans="1:7" ht="15" customHeight="1" x14ac:dyDescent="0.25">
      <c r="A28" s="38">
        <v>6</v>
      </c>
      <c r="B28" s="39" t="str">
        <f>Orçamento!B35</f>
        <v>RUA 04</v>
      </c>
      <c r="C28" s="40">
        <f>Orçamento!I35</f>
        <v>52137.5</v>
      </c>
      <c r="D28" s="147"/>
      <c r="E28" s="41"/>
      <c r="F28" s="160"/>
      <c r="G28" s="268"/>
    </row>
    <row r="29" spans="1:7" ht="15" customHeight="1" x14ac:dyDescent="0.25">
      <c r="A29" s="88"/>
      <c r="B29" s="57"/>
      <c r="C29" s="57"/>
      <c r="D29" s="147"/>
      <c r="E29" s="84">
        <f t="shared" ref="E29:G29" si="3">E27*$C$28</f>
        <v>15641.25</v>
      </c>
      <c r="F29" s="161">
        <f t="shared" si="3"/>
        <v>15641.25</v>
      </c>
      <c r="G29" s="270">
        <f t="shared" si="3"/>
        <v>20855</v>
      </c>
    </row>
    <row r="30" spans="1:7" ht="15" customHeight="1" x14ac:dyDescent="0.25">
      <c r="A30" s="86"/>
      <c r="B30" s="75" t="s">
        <v>48</v>
      </c>
      <c r="C30" s="36">
        <f>SUM(C12:C29)</f>
        <v>247537.84999999998</v>
      </c>
      <c r="D30" s="148">
        <f>SUM(D12:D29)</f>
        <v>1</v>
      </c>
      <c r="E30" s="77"/>
      <c r="F30" s="156"/>
      <c r="G30" s="267"/>
    </row>
    <row r="31" spans="1:7" ht="15" customHeight="1" x14ac:dyDescent="0.25">
      <c r="A31" s="214" t="s">
        <v>103</v>
      </c>
      <c r="B31" s="215"/>
      <c r="C31" s="149"/>
      <c r="D31" s="85"/>
      <c r="E31" s="42">
        <f>E29+E26+E23+E20+E17+E14</f>
        <v>86359.594999999987</v>
      </c>
      <c r="F31" s="162">
        <f>F29+F26+F23+F20+F17+F14</f>
        <v>69076.39499999999</v>
      </c>
      <c r="G31" s="273">
        <f>G29+G26+G23+G20+G17+G14</f>
        <v>92101.859999999986</v>
      </c>
    </row>
    <row r="32" spans="1:7" ht="15" customHeight="1" x14ac:dyDescent="0.25">
      <c r="A32" s="214" t="s">
        <v>104</v>
      </c>
      <c r="B32" s="215"/>
      <c r="C32" s="149"/>
      <c r="D32" s="85"/>
      <c r="E32" s="83">
        <f t="shared" ref="E32:G32" si="4">E31/$C$30</f>
        <v>0.34887430346510645</v>
      </c>
      <c r="F32" s="159">
        <f t="shared" si="4"/>
        <v>0.27905386994352577</v>
      </c>
      <c r="G32" s="269">
        <f t="shared" si="4"/>
        <v>0.37207182659136773</v>
      </c>
    </row>
    <row r="33" spans="1:7" ht="15" customHeight="1" x14ac:dyDescent="0.25">
      <c r="A33" s="214" t="s">
        <v>105</v>
      </c>
      <c r="B33" s="215"/>
      <c r="C33" s="149"/>
      <c r="D33" s="85"/>
      <c r="E33" s="42">
        <f>E31</f>
        <v>86359.594999999987</v>
      </c>
      <c r="F33" s="162">
        <f t="shared" ref="F33:G33" si="5">F31+E33</f>
        <v>155435.99</v>
      </c>
      <c r="G33" s="273">
        <f t="shared" si="5"/>
        <v>247537.84999999998</v>
      </c>
    </row>
    <row r="34" spans="1:7" ht="15" customHeight="1" thickBot="1" x14ac:dyDescent="0.3">
      <c r="A34" s="216" t="s">
        <v>106</v>
      </c>
      <c r="B34" s="217"/>
      <c r="C34" s="150"/>
      <c r="D34" s="89"/>
      <c r="E34" s="90">
        <v>0.3</v>
      </c>
      <c r="F34" s="163">
        <v>0.3</v>
      </c>
      <c r="G34" s="274">
        <v>0.4</v>
      </c>
    </row>
    <row r="35" spans="1:7" x14ac:dyDescent="0.25">
      <c r="C35" s="143"/>
    </row>
    <row r="36" spans="1:7" x14ac:dyDescent="0.25">
      <c r="C36" s="146"/>
      <c r="D36" s="43"/>
      <c r="E36" s="44"/>
      <c r="F36" s="44"/>
    </row>
    <row r="37" spans="1:7" x14ac:dyDescent="0.25">
      <c r="C37" s="44"/>
      <c r="E37" s="44"/>
      <c r="F37" s="44"/>
    </row>
    <row r="38" spans="1:7" x14ac:dyDescent="0.25">
      <c r="D38" s="45"/>
    </row>
  </sheetData>
  <mergeCells count="16">
    <mergeCell ref="A33:B33"/>
    <mergeCell ref="A34:B34"/>
    <mergeCell ref="A31:B31"/>
    <mergeCell ref="A32:B32"/>
    <mergeCell ref="B1:F1"/>
    <mergeCell ref="A6:F6"/>
    <mergeCell ref="B2:F2"/>
    <mergeCell ref="B3:F3"/>
    <mergeCell ref="B4:F4"/>
    <mergeCell ref="A5:F5"/>
    <mergeCell ref="E10:G10"/>
    <mergeCell ref="A7:F7"/>
    <mergeCell ref="A10:A11"/>
    <mergeCell ref="B10:B11"/>
    <mergeCell ref="A8:F8"/>
    <mergeCell ref="A9:F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3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110" zoomScaleNormal="100" zoomScaleSheetLayoutView="110" workbookViewId="0">
      <selection activeCell="E16" sqref="E16"/>
    </sheetView>
  </sheetViews>
  <sheetFormatPr defaultRowHeight="15" x14ac:dyDescent="0.25"/>
  <cols>
    <col min="1" max="1" width="12.42578125" style="112" customWidth="1"/>
    <col min="2" max="2" width="57.28515625" style="112" customWidth="1"/>
    <col min="3" max="3" width="16.140625" style="112" customWidth="1"/>
    <col min="4" max="4" width="14.42578125" style="111" customWidth="1"/>
    <col min="5" max="5" width="15.28515625" style="111" customWidth="1"/>
    <col min="6" max="16384" width="9.140625" style="112"/>
  </cols>
  <sheetData>
    <row r="1" spans="1:5" ht="40.5" customHeight="1" x14ac:dyDescent="0.25">
      <c r="A1" s="233" t="s">
        <v>128</v>
      </c>
      <c r="B1" s="234"/>
      <c r="C1" s="235"/>
    </row>
    <row r="2" spans="1:5" x14ac:dyDescent="0.25">
      <c r="A2" s="236" t="s">
        <v>129</v>
      </c>
      <c r="B2" s="237"/>
      <c r="C2" s="238"/>
      <c r="D2" s="239"/>
      <c r="E2" s="240"/>
    </row>
    <row r="3" spans="1:5" ht="9.75" customHeight="1" x14ac:dyDescent="0.25">
      <c r="A3" s="241"/>
      <c r="B3" s="242"/>
      <c r="C3" s="243"/>
    </row>
    <row r="4" spans="1:5" s="117" customFormat="1" ht="15" customHeight="1" x14ac:dyDescent="0.25">
      <c r="A4" s="113" t="s">
        <v>0</v>
      </c>
      <c r="B4" s="114" t="s">
        <v>130</v>
      </c>
      <c r="C4" s="115" t="s">
        <v>102</v>
      </c>
      <c r="D4" s="116"/>
      <c r="E4" s="116"/>
    </row>
    <row r="5" spans="1:5" ht="15" customHeight="1" x14ac:dyDescent="0.25">
      <c r="A5" s="244" t="s">
        <v>131</v>
      </c>
      <c r="B5" s="245"/>
      <c r="C5" s="246"/>
    </row>
    <row r="6" spans="1:5" ht="15" customHeight="1" x14ac:dyDescent="0.25">
      <c r="A6" s="118" t="s">
        <v>132</v>
      </c>
      <c r="B6" s="119" t="s">
        <v>131</v>
      </c>
      <c r="C6" s="120">
        <v>4.5599999999999996</v>
      </c>
      <c r="D6" s="121">
        <f>(C6+C8+C9)/100</f>
        <v>5.9799999999999992E-2</v>
      </c>
    </row>
    <row r="7" spans="1:5" ht="15" customHeight="1" x14ac:dyDescent="0.25">
      <c r="A7" s="122" t="s">
        <v>133</v>
      </c>
      <c r="B7" s="123" t="s">
        <v>134</v>
      </c>
      <c r="C7" s="124">
        <v>1.1100000000000001</v>
      </c>
      <c r="D7" s="121">
        <f>C7/100</f>
        <v>1.11E-2</v>
      </c>
    </row>
    <row r="8" spans="1:5" ht="15" customHeight="1" x14ac:dyDescent="0.25">
      <c r="A8" s="122" t="s">
        <v>135</v>
      </c>
      <c r="B8" s="123" t="s">
        <v>136</v>
      </c>
      <c r="C8" s="124">
        <v>0.75</v>
      </c>
      <c r="D8" s="121">
        <f>C12/100</f>
        <v>7.4999999999999997E-2</v>
      </c>
    </row>
    <row r="9" spans="1:5" ht="15" customHeight="1" x14ac:dyDescent="0.25">
      <c r="A9" s="122" t="s">
        <v>137</v>
      </c>
      <c r="B9" s="123" t="s">
        <v>138</v>
      </c>
      <c r="C9" s="124">
        <v>0.67</v>
      </c>
      <c r="D9" s="121"/>
    </row>
    <row r="10" spans="1:5" ht="15" customHeight="1" x14ac:dyDescent="0.25">
      <c r="A10" s="125"/>
      <c r="B10" s="126"/>
      <c r="C10" s="127"/>
      <c r="D10" s="121"/>
    </row>
    <row r="11" spans="1:5" ht="15" customHeight="1" x14ac:dyDescent="0.25">
      <c r="A11" s="244" t="s">
        <v>139</v>
      </c>
      <c r="B11" s="247"/>
      <c r="C11" s="248"/>
      <c r="D11" s="121"/>
    </row>
    <row r="12" spans="1:5" ht="15" customHeight="1" x14ac:dyDescent="0.25">
      <c r="A12" s="122" t="s">
        <v>140</v>
      </c>
      <c r="B12" s="128" t="s">
        <v>141</v>
      </c>
      <c r="C12" s="124">
        <v>7.5</v>
      </c>
      <c r="D12" s="121"/>
    </row>
    <row r="13" spans="1:5" ht="15" customHeight="1" x14ac:dyDescent="0.25">
      <c r="A13" s="125"/>
      <c r="B13" s="129"/>
      <c r="C13" s="127"/>
      <c r="D13" s="121"/>
    </row>
    <row r="14" spans="1:5" ht="15" customHeight="1" x14ac:dyDescent="0.25">
      <c r="A14" s="244" t="s">
        <v>142</v>
      </c>
      <c r="B14" s="245"/>
      <c r="C14" s="246"/>
      <c r="D14" s="121"/>
    </row>
    <row r="15" spans="1:5" ht="15" customHeight="1" x14ac:dyDescent="0.25">
      <c r="A15" s="130" t="s">
        <v>143</v>
      </c>
      <c r="B15" s="131" t="s">
        <v>144</v>
      </c>
      <c r="C15" s="124">
        <v>0.65</v>
      </c>
      <c r="D15" s="121">
        <f>(C15+C16+C17+C18)/100</f>
        <v>0.10150000000000001</v>
      </c>
    </row>
    <row r="16" spans="1:5" ht="15" customHeight="1" x14ac:dyDescent="0.25">
      <c r="A16" s="130" t="s">
        <v>145</v>
      </c>
      <c r="B16" s="131" t="s">
        <v>146</v>
      </c>
      <c r="C16" s="124">
        <v>3</v>
      </c>
      <c r="D16" s="121"/>
    </row>
    <row r="17" spans="1:5" ht="15" customHeight="1" x14ac:dyDescent="0.25">
      <c r="A17" s="130" t="s">
        <v>147</v>
      </c>
      <c r="B17" s="131" t="s">
        <v>148</v>
      </c>
      <c r="C17" s="124">
        <v>2</v>
      </c>
    </row>
    <row r="18" spans="1:5" ht="15" customHeight="1" x14ac:dyDescent="0.25">
      <c r="A18" s="130" t="s">
        <v>149</v>
      </c>
      <c r="B18" s="131" t="s">
        <v>150</v>
      </c>
      <c r="C18" s="124">
        <v>4.5</v>
      </c>
    </row>
    <row r="19" spans="1:5" ht="15" customHeight="1" x14ac:dyDescent="0.25">
      <c r="A19" s="130"/>
      <c r="B19" s="131"/>
      <c r="C19" s="132"/>
    </row>
    <row r="20" spans="1:5" ht="15" customHeight="1" thickBot="1" x14ac:dyDescent="0.3">
      <c r="A20" s="249" t="s">
        <v>151</v>
      </c>
      <c r="B20" s="250"/>
      <c r="C20" s="133">
        <f>((((1+D6)*(1+D7)*(1+D8))/(1-D15))-1)</f>
        <v>0.28206017084028967</v>
      </c>
      <c r="E20" s="43">
        <f>((((1+D6)*(1+D7)*(1+D8))/(1-D15))-1)</f>
        <v>0.28206017084028967</v>
      </c>
    </row>
    <row r="21" spans="1:5" s="135" customFormat="1" ht="15" customHeight="1" x14ac:dyDescent="0.25">
      <c r="A21" s="251"/>
      <c r="B21" s="252"/>
      <c r="C21" s="253"/>
      <c r="D21" s="134"/>
      <c r="E21" s="134"/>
    </row>
    <row r="22" spans="1:5" s="135" customFormat="1" ht="15" customHeight="1" x14ac:dyDescent="0.25">
      <c r="A22" s="254" t="s">
        <v>152</v>
      </c>
      <c r="B22" s="255"/>
      <c r="C22" s="256"/>
      <c r="D22" s="134"/>
      <c r="E22" s="134"/>
    </row>
    <row r="23" spans="1:5" s="135" customFormat="1" ht="15" customHeight="1" x14ac:dyDescent="0.25">
      <c r="A23" s="227"/>
      <c r="B23" s="228"/>
      <c r="C23" s="229"/>
      <c r="D23" s="134"/>
      <c r="E23" s="134"/>
    </row>
    <row r="24" spans="1:5" s="135" customFormat="1" ht="15" customHeight="1" x14ac:dyDescent="0.25">
      <c r="A24" s="227"/>
      <c r="B24" s="228"/>
      <c r="C24" s="229"/>
      <c r="D24" s="134"/>
      <c r="E24" s="134"/>
    </row>
    <row r="25" spans="1:5" s="135" customFormat="1" ht="15" customHeight="1" x14ac:dyDescent="0.25">
      <c r="A25" s="221" t="s">
        <v>153</v>
      </c>
      <c r="B25" s="222"/>
      <c r="C25" s="223"/>
      <c r="D25" s="136"/>
      <c r="E25" s="134"/>
    </row>
    <row r="26" spans="1:5" s="135" customFormat="1" ht="15" customHeight="1" x14ac:dyDescent="0.25">
      <c r="A26" s="227" t="s">
        <v>154</v>
      </c>
      <c r="B26" s="228"/>
      <c r="C26" s="229"/>
      <c r="D26" s="134"/>
      <c r="E26" s="134"/>
    </row>
    <row r="27" spans="1:5" s="135" customFormat="1" ht="15" customHeight="1" x14ac:dyDescent="0.25">
      <c r="A27" s="230" t="s">
        <v>155</v>
      </c>
      <c r="B27" s="231"/>
      <c r="C27" s="232"/>
      <c r="D27" s="134"/>
      <c r="E27" s="134"/>
    </row>
    <row r="28" spans="1:5" s="135" customFormat="1" ht="15" customHeight="1" x14ac:dyDescent="0.25">
      <c r="A28" s="227" t="s">
        <v>156</v>
      </c>
      <c r="B28" s="228"/>
      <c r="C28" s="229"/>
      <c r="D28" s="134"/>
      <c r="E28" s="134"/>
    </row>
    <row r="29" spans="1:5" s="135" customFormat="1" ht="15" customHeight="1" x14ac:dyDescent="0.25">
      <c r="A29" s="137" t="s">
        <v>157</v>
      </c>
      <c r="B29" s="138"/>
      <c r="C29" s="139"/>
      <c r="D29" s="134"/>
      <c r="E29" s="134"/>
    </row>
    <row r="30" spans="1:5" s="135" customFormat="1" ht="15" customHeight="1" x14ac:dyDescent="0.25">
      <c r="A30" s="137" t="s">
        <v>158</v>
      </c>
      <c r="B30" s="138"/>
      <c r="C30" s="139"/>
      <c r="D30" s="134"/>
      <c r="E30" s="134"/>
    </row>
    <row r="31" spans="1:5" s="135" customFormat="1" ht="15" customHeight="1" x14ac:dyDescent="0.25">
      <c r="A31" s="227" t="s">
        <v>159</v>
      </c>
      <c r="B31" s="228"/>
      <c r="C31" s="229"/>
      <c r="D31" s="134"/>
      <c r="E31" s="134"/>
    </row>
    <row r="32" spans="1:5" s="135" customFormat="1" ht="15" customHeight="1" x14ac:dyDescent="0.25">
      <c r="A32" s="227" t="s">
        <v>160</v>
      </c>
      <c r="B32" s="228"/>
      <c r="C32" s="229"/>
      <c r="D32" s="134"/>
      <c r="E32" s="134"/>
    </row>
    <row r="33" spans="1:5" s="135" customFormat="1" x14ac:dyDescent="0.25">
      <c r="A33" s="218" t="s">
        <v>161</v>
      </c>
      <c r="B33" s="219"/>
      <c r="C33" s="220"/>
      <c r="D33" s="134"/>
      <c r="E33" s="134"/>
    </row>
    <row r="34" spans="1:5" s="135" customFormat="1" ht="29.25" customHeight="1" x14ac:dyDescent="0.25">
      <c r="A34" s="221"/>
      <c r="B34" s="222"/>
      <c r="C34" s="223"/>
      <c r="D34" s="134"/>
      <c r="E34" s="134"/>
    </row>
    <row r="35" spans="1:5" ht="30" customHeight="1" x14ac:dyDescent="0.25">
      <c r="A35" s="224" t="s">
        <v>162</v>
      </c>
      <c r="B35" s="225"/>
      <c r="C35" s="226"/>
    </row>
    <row r="36" spans="1:5" ht="15.75" thickBot="1" x14ac:dyDescent="0.3">
      <c r="A36" s="140"/>
      <c r="B36" s="141"/>
      <c r="C36" s="142"/>
    </row>
  </sheetData>
  <mergeCells count="21">
    <mergeCell ref="A24:C24"/>
    <mergeCell ref="A1:C1"/>
    <mergeCell ref="A2:C2"/>
    <mergeCell ref="D2:E2"/>
    <mergeCell ref="A3:C3"/>
    <mergeCell ref="A5:C5"/>
    <mergeCell ref="A11:C11"/>
    <mergeCell ref="A14:C14"/>
    <mergeCell ref="A20:B20"/>
    <mergeCell ref="A21:C21"/>
    <mergeCell ref="A22:C22"/>
    <mergeCell ref="A23:C23"/>
    <mergeCell ref="A33:C33"/>
    <mergeCell ref="A34:C34"/>
    <mergeCell ref="A35:C35"/>
    <mergeCell ref="A25:C25"/>
    <mergeCell ref="A26:C26"/>
    <mergeCell ref="A27:C27"/>
    <mergeCell ref="A28:C28"/>
    <mergeCell ref="A31:C31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5" zoomScaleNormal="100" zoomScaleSheetLayoutView="115" workbookViewId="0">
      <selection activeCell="K14" sqref="K14"/>
    </sheetView>
  </sheetViews>
  <sheetFormatPr defaultRowHeight="15" x14ac:dyDescent="0.25"/>
  <cols>
    <col min="1" max="1" width="16.5703125" bestFit="1" customWidth="1"/>
    <col min="2" max="2" width="20.7109375" bestFit="1" customWidth="1"/>
    <col min="3" max="3" width="50.140625" customWidth="1"/>
    <col min="5" max="5" width="11.28515625" bestFit="1" customWidth="1"/>
  </cols>
  <sheetData>
    <row r="1" spans="1:9" x14ac:dyDescent="0.25">
      <c r="A1" s="62"/>
      <c r="B1" s="63"/>
      <c r="C1" s="63"/>
      <c r="D1" s="63"/>
      <c r="E1" s="63"/>
      <c r="F1" s="63"/>
      <c r="G1" s="64"/>
    </row>
    <row r="2" spans="1:9" ht="26.45" customHeight="1" x14ac:dyDescent="0.25">
      <c r="A2" s="65" t="s">
        <v>119</v>
      </c>
      <c r="B2" s="257" t="s">
        <v>53</v>
      </c>
      <c r="C2" s="257"/>
      <c r="D2" s="257"/>
      <c r="E2" s="257"/>
      <c r="F2" s="257"/>
      <c r="G2" s="258"/>
    </row>
    <row r="3" spans="1:9" s="105" customFormat="1" ht="12.75" x14ac:dyDescent="0.2">
      <c r="A3" s="259"/>
      <c r="B3" s="259" t="s">
        <v>1</v>
      </c>
      <c r="C3" s="261" t="s">
        <v>114</v>
      </c>
      <c r="D3" s="263" t="s">
        <v>115</v>
      </c>
      <c r="E3" s="107"/>
      <c r="F3" s="265" t="s">
        <v>116</v>
      </c>
      <c r="G3" s="265"/>
      <c r="I3" s="106"/>
    </row>
    <row r="4" spans="1:9" s="105" customFormat="1" ht="12.75" x14ac:dyDescent="0.2">
      <c r="A4" s="260"/>
      <c r="B4" s="260"/>
      <c r="C4" s="262"/>
      <c r="D4" s="264"/>
      <c r="E4" s="103" t="s">
        <v>117</v>
      </c>
      <c r="F4" s="104" t="s">
        <v>118</v>
      </c>
      <c r="G4" s="104" t="s">
        <v>52</v>
      </c>
      <c r="I4" s="106"/>
    </row>
    <row r="5" spans="1:9" s="14" customFormat="1" ht="14.25" x14ac:dyDescent="0.2">
      <c r="A5" s="66" t="s">
        <v>50</v>
      </c>
      <c r="B5" s="58">
        <v>9868</v>
      </c>
      <c r="C5" s="59" t="s">
        <v>121</v>
      </c>
      <c r="D5" s="60" t="s">
        <v>126</v>
      </c>
      <c r="E5" s="108">
        <v>1</v>
      </c>
      <c r="F5" s="61">
        <v>2.63</v>
      </c>
      <c r="G5" s="67">
        <f t="shared" ref="G5:G9" si="0">F5*E5</f>
        <v>2.63</v>
      </c>
    </row>
    <row r="6" spans="1:9" s="14" customFormat="1" ht="14.25" x14ac:dyDescent="0.2">
      <c r="A6" s="66" t="s">
        <v>50</v>
      </c>
      <c r="B6" s="58">
        <v>3529</v>
      </c>
      <c r="C6" s="59" t="s">
        <v>122</v>
      </c>
      <c r="D6" s="60" t="s">
        <v>112</v>
      </c>
      <c r="E6" s="108">
        <v>3</v>
      </c>
      <c r="F6" s="61">
        <v>0.52</v>
      </c>
      <c r="G6" s="67">
        <f t="shared" si="0"/>
        <v>1.56</v>
      </c>
    </row>
    <row r="7" spans="1:9" s="14" customFormat="1" ht="14.25" x14ac:dyDescent="0.2">
      <c r="A7" s="66" t="s">
        <v>50</v>
      </c>
      <c r="B7" s="58">
        <v>122</v>
      </c>
      <c r="C7" s="59" t="s">
        <v>123</v>
      </c>
      <c r="D7" s="60" t="s">
        <v>127</v>
      </c>
      <c r="E7" s="108">
        <v>8.8000000000000005E-3</v>
      </c>
      <c r="F7" s="61">
        <v>49.59</v>
      </c>
      <c r="G7" s="67">
        <f t="shared" si="0"/>
        <v>0.43639200000000006</v>
      </c>
    </row>
    <row r="8" spans="1:9" s="14" customFormat="1" ht="14.25" x14ac:dyDescent="0.2">
      <c r="A8" s="66" t="s">
        <v>50</v>
      </c>
      <c r="B8" s="58">
        <v>20083</v>
      </c>
      <c r="C8" s="59" t="s">
        <v>124</v>
      </c>
      <c r="D8" s="60" t="s">
        <v>127</v>
      </c>
      <c r="E8" s="108">
        <v>1.2E-2</v>
      </c>
      <c r="F8" s="61">
        <v>43.06</v>
      </c>
      <c r="G8" s="67">
        <f t="shared" si="0"/>
        <v>0.51672000000000007</v>
      </c>
    </row>
    <row r="9" spans="1:9" s="14" customFormat="1" ht="14.25" x14ac:dyDescent="0.2">
      <c r="A9" s="66" t="s">
        <v>51</v>
      </c>
      <c r="B9" s="58">
        <v>88316</v>
      </c>
      <c r="C9" s="59" t="s">
        <v>113</v>
      </c>
      <c r="D9" s="60" t="s">
        <v>16</v>
      </c>
      <c r="E9" s="108">
        <v>3</v>
      </c>
      <c r="F9" s="61">
        <v>14.08</v>
      </c>
      <c r="G9" s="67">
        <f t="shared" si="0"/>
        <v>42.24</v>
      </c>
    </row>
    <row r="10" spans="1:9" s="14" customFormat="1" ht="14.25" x14ac:dyDescent="0.2">
      <c r="A10" s="66" t="s">
        <v>51</v>
      </c>
      <c r="B10" s="58">
        <v>88267</v>
      </c>
      <c r="C10" s="59" t="s">
        <v>125</v>
      </c>
      <c r="D10" s="60" t="s">
        <v>16</v>
      </c>
      <c r="E10" s="108">
        <v>1</v>
      </c>
      <c r="F10" s="61">
        <v>17.23</v>
      </c>
      <c r="G10" s="67">
        <f>F10*E10</f>
        <v>17.23</v>
      </c>
    </row>
    <row r="11" spans="1:9" ht="15.75" thickBot="1" x14ac:dyDescent="0.3">
      <c r="A11" s="68"/>
      <c r="B11" s="69"/>
      <c r="C11" s="70"/>
      <c r="D11" s="71"/>
      <c r="E11" s="72" t="s">
        <v>52</v>
      </c>
      <c r="F11" s="73"/>
      <c r="G11" s="74">
        <f>SUM(G5:G10)</f>
        <v>64.613112000000001</v>
      </c>
    </row>
  </sheetData>
  <mergeCells count="6">
    <mergeCell ref="B2:G2"/>
    <mergeCell ref="A3:A4"/>
    <mergeCell ref="B3:B4"/>
    <mergeCell ref="C3:C4"/>
    <mergeCell ref="D3:D4"/>
    <mergeCell ref="F3:G3"/>
  </mergeCells>
  <pageMargins left="0.51181102362204722" right="0.51181102362204722" top="0.78740157480314965" bottom="0.78740157480314965" header="0.31496062992125984" footer="0.31496062992125984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Orçamento</vt:lpstr>
      <vt:lpstr>M. Calculo </vt:lpstr>
      <vt:lpstr>CRONOGRAMA</vt:lpstr>
      <vt:lpstr>BDI DESONERADO</vt:lpstr>
      <vt:lpstr>COMPOSIÇÃO</vt:lpstr>
      <vt:lpstr>'BDI DESONERADO'!Area_de_impressao</vt:lpstr>
      <vt:lpstr>COMPOSIÇÃO!Area_de_impressao</vt:lpstr>
      <vt:lpstr>CRONOGRAMA!Area_de_impressao</vt:lpstr>
      <vt:lpstr>'M. Calculo '!Area_de_impressao</vt:lpstr>
      <vt:lpstr>Orçamento!Area_de_impressao</vt:lpstr>
      <vt:lpstr>'M. Calculo '!Titulos_de_impressao</vt:lpstr>
      <vt:lpstr>Orçamento!Titulos_de_impressao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2019-06-03T13:40:12Z</cp:lastPrinted>
  <dcterms:created xsi:type="dcterms:W3CDTF">2019-04-03T15:00:58Z</dcterms:created>
  <dcterms:modified xsi:type="dcterms:W3CDTF">2019-06-03T14:09:50Z</dcterms:modified>
</cp:coreProperties>
</file>