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 activeTab="4"/>
  </bookViews>
  <sheets>
    <sheet name="Orçamento" sheetId="1" r:id="rId1"/>
    <sheet name="Composição" sheetId="2" r:id="rId2"/>
    <sheet name="Cronograma" sheetId="3" r:id="rId3"/>
    <sheet name="BDI" sheetId="4" r:id="rId4"/>
    <sheet name="Memoria de calculo" sheetId="5" r:id="rId5"/>
  </sheets>
  <calcPr calcId="152511"/>
</workbook>
</file>

<file path=xl/calcChain.xml><?xml version="1.0" encoding="utf-8"?>
<calcChain xmlns="http://schemas.openxmlformats.org/spreadsheetml/2006/main">
  <c r="G15" i="1" l="1"/>
  <c r="G16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5" i="1"/>
  <c r="G36" i="1"/>
  <c r="G37" i="1"/>
  <c r="G38" i="1"/>
  <c r="G39" i="1"/>
  <c r="G40" i="1"/>
  <c r="G42" i="1"/>
  <c r="G41" i="1" s="1"/>
  <c r="G44" i="1"/>
  <c r="G45" i="1"/>
  <c r="G46" i="1"/>
  <c r="G47" i="1"/>
  <c r="G48" i="1"/>
  <c r="G49" i="1"/>
  <c r="G50" i="1"/>
  <c r="G51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14" i="1"/>
  <c r="I44" i="5"/>
  <c r="I43" i="5"/>
  <c r="L42" i="5"/>
  <c r="I42" i="5"/>
  <c r="I41" i="5"/>
  <c r="I40" i="5"/>
  <c r="I39" i="5"/>
  <c r="I50" i="5"/>
  <c r="I49" i="5"/>
  <c r="I48" i="5"/>
  <c r="I37" i="5"/>
  <c r="I35" i="5"/>
  <c r="I33" i="5"/>
  <c r="I30" i="5"/>
  <c r="I34" i="5"/>
  <c r="I31" i="5"/>
  <c r="I28" i="5"/>
  <c r="I27" i="5"/>
  <c r="I24" i="5"/>
  <c r="I25" i="5"/>
  <c r="I26" i="5"/>
  <c r="I22" i="5"/>
  <c r="I20" i="5"/>
  <c r="I19" i="5"/>
  <c r="I21" i="5"/>
  <c r="I18" i="5"/>
  <c r="I17" i="5"/>
  <c r="I16" i="5"/>
  <c r="I15" i="5"/>
  <c r="I14" i="5"/>
  <c r="I46" i="5"/>
  <c r="I45" i="5"/>
  <c r="I11" i="5"/>
  <c r="I10" i="5"/>
  <c r="I13" i="5"/>
  <c r="G24" i="2"/>
  <c r="G25" i="2" s="1"/>
  <c r="G26" i="2" s="1"/>
  <c r="G14" i="2"/>
  <c r="G15" i="2" s="1"/>
  <c r="G16" i="2" s="1"/>
  <c r="G17" i="1" l="1"/>
  <c r="G71" i="1"/>
  <c r="G52" i="1"/>
  <c r="G28" i="1"/>
  <c r="G56" i="1"/>
  <c r="G43" i="1"/>
  <c r="G34" i="1"/>
  <c r="G80" i="1"/>
  <c r="C27" i="3"/>
  <c r="C33" i="3" l="1"/>
  <c r="C36" i="3"/>
  <c r="C39" i="3"/>
  <c r="C24" i="3"/>
  <c r="F28" i="3"/>
  <c r="E28" i="3"/>
  <c r="C30" i="3"/>
  <c r="C18" i="3"/>
  <c r="E19" i="3" s="1"/>
  <c r="E40" i="3" l="1"/>
  <c r="G40" i="3"/>
  <c r="E34" i="3"/>
  <c r="F34" i="3"/>
  <c r="F19" i="3"/>
  <c r="F25" i="3"/>
  <c r="G25" i="3"/>
  <c r="C14" i="3"/>
  <c r="F31" i="3"/>
  <c r="G31" i="3"/>
  <c r="E37" i="3"/>
  <c r="G37" i="3"/>
  <c r="C21" i="3"/>
  <c r="F22" i="3" s="1"/>
  <c r="G22" i="3" s="1"/>
  <c r="E15" i="3" l="1"/>
  <c r="G15" i="3"/>
  <c r="G44" i="3" s="1"/>
  <c r="F15" i="3"/>
  <c r="F44" i="3" s="1"/>
  <c r="E44" i="3"/>
  <c r="E46" i="3" s="1"/>
  <c r="C43" i="3"/>
  <c r="D35" i="3" s="1"/>
  <c r="G45" i="3" l="1"/>
  <c r="D26" i="3"/>
  <c r="D23" i="3"/>
  <c r="D32" i="3"/>
  <c r="D29" i="3"/>
  <c r="D38" i="3"/>
  <c r="D17" i="3"/>
  <c r="D20" i="3"/>
  <c r="D13" i="3"/>
  <c r="E45" i="3"/>
  <c r="E47" i="3" s="1"/>
  <c r="F45" i="3"/>
  <c r="F46" i="3"/>
  <c r="G46" i="3" s="1"/>
  <c r="F47" i="3" l="1"/>
  <c r="G47" i="3" s="1"/>
</calcChain>
</file>

<file path=xl/sharedStrings.xml><?xml version="1.0" encoding="utf-8"?>
<sst xmlns="http://schemas.openxmlformats.org/spreadsheetml/2006/main" count="633" uniqueCount="308">
  <si>
    <t xml:space="preserve">PREFEITURA MUNICIPAL DE GOIANA </t>
  </si>
  <si>
    <t>SECRETARIA DE URBANISMO, OBRAS E PATRIMÔNIO ARQUITETÔNICO</t>
  </si>
  <si>
    <t>LOCAL: RUA ATRÁS DO CARMO, S/N , GOIANA/PE</t>
  </si>
  <si>
    <t>PLANILHA DE QUANTITATIVOS E ESTIMATIVA DE PREÇOS</t>
  </si>
  <si>
    <t>ITEM</t>
  </si>
  <si>
    <t>DISCRIMINAÇÃO DOS SERVIÇOS</t>
  </si>
  <si>
    <t>QUANT.</t>
  </si>
  <si>
    <t>PREÇ. UNIT. COM BDI</t>
  </si>
  <si>
    <t>Total</t>
  </si>
  <si>
    <t>SERVIÇOS PRELIMINARES</t>
  </si>
  <si>
    <t/>
  </si>
  <si>
    <t>PLACA DE OBRA EM CHAPA DE ACO GALVANIZADO</t>
  </si>
  <si>
    <t>m2</t>
  </si>
  <si>
    <t>m3</t>
  </si>
  <si>
    <t>CARGA MANUAL DE ENTULHO EM CAMINHAO BASCULANTE 6 M3</t>
  </si>
  <si>
    <t>TRANSPORTE DE ENTULHO COM CAMINHAO BASCULANTE 6 M3, RODOVIA PAVIMENTADA, DMT 0,5 A 1,0 KM</t>
  </si>
  <si>
    <t>2.0</t>
  </si>
  <si>
    <t>PINTURA</t>
  </si>
  <si>
    <t>2.1</t>
  </si>
  <si>
    <t>2.2</t>
  </si>
  <si>
    <t>APLICAÇÃO MANUAL DE PINTURA COM TINTA LÁTEX ACRÍLICA EM PAREDES, DUAS DEMÃOS. AF_06/2014</t>
  </si>
  <si>
    <t>2.3</t>
  </si>
  <si>
    <t>PINTURA A OLEO, 2 DEMAOS</t>
  </si>
  <si>
    <t>2.4</t>
  </si>
  <si>
    <t>2.5</t>
  </si>
  <si>
    <t>PINTURA ESMALTE FOSCO EM MADEIRA, DUAS DEMAOS</t>
  </si>
  <si>
    <t>2.6</t>
  </si>
  <si>
    <t>PINTURA ESMALTE ACETINADO, DUAS DEMAOS, SOBRE SUPERFICIE METALICA</t>
  </si>
  <si>
    <t>3.0</t>
  </si>
  <si>
    <t>ESQUADRIA</t>
  </si>
  <si>
    <t>3.1</t>
  </si>
  <si>
    <t>3.2</t>
  </si>
  <si>
    <t>und</t>
  </si>
  <si>
    <t>3.4</t>
  </si>
  <si>
    <t>3.5</t>
  </si>
  <si>
    <t>4.0</t>
  </si>
  <si>
    <t>REVESTIMENTOS</t>
  </si>
  <si>
    <t>4.1</t>
  </si>
  <si>
    <t>4.2</t>
  </si>
  <si>
    <t>4.3</t>
  </si>
  <si>
    <t>4.4</t>
  </si>
  <si>
    <t>5.0</t>
  </si>
  <si>
    <t>INSTALAÇÕES HIDRÁULICAS</t>
  </si>
  <si>
    <t>5.1</t>
  </si>
  <si>
    <t>6.0</t>
  </si>
  <si>
    <t>INSTALAÇÕES ELÉTRICAS</t>
  </si>
  <si>
    <t>6.1</t>
  </si>
  <si>
    <t>6.2</t>
  </si>
  <si>
    <t>6.3</t>
  </si>
  <si>
    <t>6.4</t>
  </si>
  <si>
    <t>6.5</t>
  </si>
  <si>
    <t>6.6</t>
  </si>
  <si>
    <t>7.0</t>
  </si>
  <si>
    <t>7.1</t>
  </si>
  <si>
    <t>8.0</t>
  </si>
  <si>
    <t>8.1</t>
  </si>
  <si>
    <t>(COMPOSIÇÃO REPRESENTATIVA) DO SERVIÇO DE ALVENARIA DE VEDAÇÃO DE BLOCOS VAZADOS DE CERÂMICA DE 9X19X19CM (ESPESSURA 9CM), PARA EDIFICAÇÃO ABITACIONAL UNIFAMILIAR (CASA) E EDIFICAÇÃO PÚBLICA PADRÃO. AF_11/2014</t>
  </si>
  <si>
    <t>9.0</t>
  </si>
  <si>
    <t>9.1</t>
  </si>
  <si>
    <t>PAPELEIRA DE PAREDE EM METAL CROMADO SEM TAMPA, INCLUSO FIXAÇÃO. AF_10/2016</t>
  </si>
  <si>
    <t>SABONETEIRA DE PAREDE EM METAL CROMADO, INCLUSO FIXAÇÃO. AF_10/2016</t>
  </si>
  <si>
    <t>REMOÇÃO DE TELHAS, DE FIBROCIMENTO, METÁLICA E CERÂMICA, DE FORMA MANUAL, SEM REAPROVEITAMENTO. AF_12/2017</t>
  </si>
  <si>
    <t xml:space="preserve">DEMOLIÇÃO DE ARGAMASSAS, DE FORMA MANUAL, SEM REAPROVEITAMENTO. </t>
  </si>
  <si>
    <t>DEMOLIÇÃO DE ALVENARIA DE BLOCO FURADO, DE FORMA MANUAL, SEM REAPROVEITAMENTO. AF_12/2017</t>
  </si>
  <si>
    <t xml:space="preserve">SIMAPI/19   97622      </t>
  </si>
  <si>
    <t>DEMOLIÇÃO DE REVESTIMENTO CERÂMICO, DE FORMA MANUAL, SEM REAPROVEITAMENTO</t>
  </si>
  <si>
    <t>SIMAPI/19   97633</t>
  </si>
  <si>
    <t>2.7</t>
  </si>
  <si>
    <t>2.8</t>
  </si>
  <si>
    <t>SINAPI/19   97647</t>
  </si>
  <si>
    <t>SINAPI/19 74209/001</t>
  </si>
  <si>
    <t>SINAPI/19   97631</t>
  </si>
  <si>
    <t>TOTAL GERAL C/ 26,37 % BDI:</t>
  </si>
  <si>
    <t>TELHAMENTO COM TELHA ONDULADA DE FIBROCIMENTO E = 6 MM, COM RECOBRIMENTO LATERAL DE 1/4 DE ONDA PARA TELHADO COM INCLINAÇÃO MAIOR QUE 10°, C OM ATÉ 2 ÁGUAS, INCLUSO IÇAMENTO.</t>
  </si>
  <si>
    <t xml:space="preserve">SINAPI/19   94207 </t>
  </si>
  <si>
    <t>SINAPI/ 19 92539</t>
  </si>
  <si>
    <t>TRAMA DE MADEIRA COMPOSTA POR RIPAS, CAIBROS E TERÇAS PARA TELHADOS DE ATÉ 2 ÁGUAS PARA TELHA DE ENCAIXE DE CERÂMICA OU DE CONCRETO, INCLUSO TRANSPORTE VERTICAL.</t>
  </si>
  <si>
    <t xml:space="preserve"> SINAPI/19        87878</t>
  </si>
  <si>
    <t>CHAPISCO APLICADO EM ALVENARIAS E ESTRUTURAS DE CONCRETO INTERNAS, COM COLHER DE PEDREIRO. ARGAMASSA TRAÇO 1:3 COM PREPARO MANUAL. AF_06/2014</t>
  </si>
  <si>
    <t xml:space="preserve"> SINAPI/19        87530</t>
  </si>
  <si>
    <t>MASSA ÚNICA, PARA RECEBIMENTO DE PINTURA, EM ARGAMASSA TRAÇO 1:2:8, PREPARO MANUAL, APLICADA MANUALMENTE EM FACES INTERNAS DE PAREDES, ESPESSURA DE 20MM, COM EXECUÇÃO DE TALISCAS.</t>
  </si>
  <si>
    <t>REVESTIMENTO CERAMICO PARA PISOS COM PLACAS TIPO ESMALTADAS EXTRAS DE DIMENSÕES 35 X 35 CM APLICADAS EM AMBIENTES DE AREAS ENTRE 5 E 10 M².</t>
  </si>
  <si>
    <t xml:space="preserve">PISO CIMENTADO, TRAÇO 1:3 (CIMENTO E AREIA), ACABAMENTO LISO, ESPESSURA 2,0 CM, PREPARO MECÂNICO DA ARGAMASSA. AF_06/2018
</t>
  </si>
  <si>
    <t>SINAPI/19        95241</t>
  </si>
  <si>
    <t>LASTRO DE CONCRETO, E = 5 CM, PREPARO MECÂNICO, INCLUSOS LANÇAMENTO E ADENSAMENTO. AF_07_2016</t>
  </si>
  <si>
    <t>SINAPI/19   91341</t>
  </si>
  <si>
    <t>PORTA EM ALUMÍNIO DE ABRIR TIPO VENEZIANA COM GUARNIÇÃO, FIXAÇÃO COM PARAFUSOS - FORNECIMENTO E INSTALAÇÃO.</t>
  </si>
  <si>
    <t>SINAPI/19   94570</t>
  </si>
  <si>
    <t>JANELA DE ALUMÍNIO DE CORRER, 2 FOLHAS, FIXAÇÃO COM PARAFUSO SOBRE COM TRAMARCO (EXCLUSIVE CONTRAMARCO), COM VIDROS, PADRONIZADA.</t>
  </si>
  <si>
    <t>COBERTURA</t>
  </si>
  <si>
    <t>ELEVACÕES</t>
  </si>
  <si>
    <t xml:space="preserve"> SINAPI/19      89168</t>
  </si>
  <si>
    <t>FORRO EM REGUAS DE PVC, LISO PARA AMBIENTES RESIDENCIAIS, INCLUSIVE ESTRUTURA E FIXAÇÃO.</t>
  </si>
  <si>
    <t>SINAPI/19   96485</t>
  </si>
  <si>
    <t>7.2</t>
  </si>
  <si>
    <t>7.3</t>
  </si>
  <si>
    <t>8.2</t>
  </si>
  <si>
    <t>8.3</t>
  </si>
  <si>
    <t>8.4</t>
  </si>
  <si>
    <t>8.5</t>
  </si>
  <si>
    <t>8.6</t>
  </si>
  <si>
    <t>REVISÃO DAS INSTALAÇÕES HIDROSANITARIA</t>
  </si>
  <si>
    <t>VASO SANITÁRIO SIFONADO COM CAIXA ACOPLADA LOUÇA BRANCA - FORNECIMENTO E INSTALAÇÃO. AF_12/2013</t>
  </si>
  <si>
    <t>LAVATÓRIO LOUÇA BRANCA SUSPENSO, 29,5 X 39CM OU EQUIVALENTE, PADRÃO POPULAR - FORNECIMENTO E INSTALAÇÃO</t>
  </si>
  <si>
    <t>SINAPI/19         86906</t>
  </si>
  <si>
    <t>TORNEIRA CROMADA DE MESA, 1/2" OU 3/4", PARA LAVATÓRIO, PADRÃO POPULAR - FORNECIMENTO E INSTALAÇÃO. AF_12/2013</t>
  </si>
  <si>
    <t>SINAPI/19        89957</t>
  </si>
  <si>
    <t>PONTO DE CONSUMO TERMINAL DE ÁGUA FRIA (SUBRAMAL) COM TUBULAÇÃO DE PVC , DN 25 MM, INSTALADO EM RAMAL DE ÁGUA, INCLUSOS RASGO E CHUMBAMENTO E M ALVENARIA. AF_12/2014</t>
  </si>
  <si>
    <t>01679/ORSE</t>
  </si>
  <si>
    <t>PONTO DE ESGOTO COM TUBO DE PVC RÍGIDO SOLDÁVEL DE Ø 40 MM (LAVATÓRIOS, MICTÓRIOS, RALOS SIFONADOS, ETC...)</t>
  </si>
  <si>
    <t>SINAPI/ 19 86895</t>
  </si>
  <si>
    <t>BANCADA DE GRANITO CINZA POLIDO PARA LAVATÓRIO 0,50 X 0,60 M - FORNECIMENTO E INSTALAÇÃO.</t>
  </si>
  <si>
    <t>8.7</t>
  </si>
  <si>
    <t>8.8</t>
  </si>
  <si>
    <t>8.9</t>
  </si>
  <si>
    <t>8.10</t>
  </si>
  <si>
    <t xml:space="preserve">SINAPI/19   86901 </t>
  </si>
  <si>
    <t>CUBA DE EMBUTIR OVAL EM LOUÇA BRANCA, 35 X 50CM OU EQUIVALENTE - FORNECIMENTO E INSTALAÇÃO.</t>
  </si>
  <si>
    <t>SINAPI/19   86882</t>
  </si>
  <si>
    <t>SIFÃO DO TIPO GARRAFA/COPO EM PVC 1.1/4 X 1.1/2" - FORNECIMENTO E INSTALAÇÃO.</t>
  </si>
  <si>
    <t>REVISÃO DAS INSTALAÇÕES ELETRICAS.</t>
  </si>
  <si>
    <t>TOMADA BAIXA DE EMBUTIR (1 MÓDULO), 2P+T 10 A, INCLUINDO SUPORTE E PLACA - FORNECIMENTO E INSTALAÇÃO.</t>
  </si>
  <si>
    <t>pt</t>
  </si>
  <si>
    <t>SINAPI/19  93137</t>
  </si>
  <si>
    <t>PONTO DE ILUMINAÇÃO RESIDENCIAL INCLUINDO INTERRUPTOR SIMPLES (2 MÓDUL 
OS), CAIXA ELÉTRICA, ELETRODUTO, CABO, RASGO, QUEBRA E CHUMBAMENTO (EX
CLUINDO LUMINÁRIA E LÂMPADA).</t>
  </si>
  <si>
    <t>unid</t>
  </si>
  <si>
    <t>PONTO DE TOMADA RESIDENCIAL INCLUINDO TOMADA (2 MÓDULOS) 10A/250V, CAIXA ELÉTRICA, ELETRODUTO, CABO, RASGO, QUEBRA E CHUMBAMENTO. AF_01/2016</t>
  </si>
  <si>
    <t>CABO DE COBRE FLEXÍVEL ISOLADO, 2,5 MM², ANTI-CHAMA 450/750 V, PARA CIRCUITOS TERMINAIS - FORNECIMENTO E INSTALAÇÃO</t>
  </si>
  <si>
    <t>m</t>
  </si>
  <si>
    <t>CABO DE COBRE FLEXÍVEL ISOLADO, 4 MM², ANTI-CHAMA 450/750 V, PARA CIRCUITOS TERMINAIS - FORNECIMENTO E INSTALAÇÃO.</t>
  </si>
  <si>
    <t>SINAPI/19 74131/006</t>
  </si>
  <si>
    <t>QUADRO DE DISTRIBUICAO DE ENERGIA DE EMBUTIR, EM CHAPA METALICA, PARA 32 DISJUNTORES TERMOMAGNETICOS MONOPOLARES, COM BARRAMENTO TRIFASICO E NEUTRO, FORNECIMENTO E INSTALACAO.</t>
  </si>
  <si>
    <t>SINAPI/19   93142</t>
  </si>
  <si>
    <t>SINAPI/19   91926</t>
  </si>
  <si>
    <t>SINAPI/19   91928</t>
  </si>
  <si>
    <t>8.11</t>
  </si>
  <si>
    <t>9.2</t>
  </si>
  <si>
    <t>9.3</t>
  </si>
  <si>
    <t>9.4</t>
  </si>
  <si>
    <t>9.5</t>
  </si>
  <si>
    <t>9.6</t>
  </si>
  <si>
    <t>9.7</t>
  </si>
  <si>
    <t>9.8</t>
  </si>
  <si>
    <t>ADMINISTRAÇÃO LOCAL</t>
  </si>
  <si>
    <t>1.0</t>
  </si>
  <si>
    <t>1.1</t>
  </si>
  <si>
    <t>1.2</t>
  </si>
  <si>
    <t>ENGENHEIRO CIVIL DE OBRA JUNIOR COM ENCARGOS COMPLEMENTARES</t>
  </si>
  <si>
    <t>h</t>
  </si>
  <si>
    <t>SINAPI/19  90776</t>
  </si>
  <si>
    <t>ENCARREGADO GERAL COM ENCARGOS COMPLEMENTARES</t>
  </si>
  <si>
    <t>SINAPI/19   90777</t>
  </si>
  <si>
    <t>OBJETO: REFORMA DA POLICLÍNICA NOSSA SENHORA DA VITÓRIA</t>
  </si>
  <si>
    <t>DATA:  MAIO 2019</t>
  </si>
  <si>
    <t>SINAPI/19   72897</t>
  </si>
  <si>
    <t>SINAPI/19   72900</t>
  </si>
  <si>
    <t>SINAPI/19   88489</t>
  </si>
  <si>
    <t>SINAPI/19    79464</t>
  </si>
  <si>
    <t>SINAPI/19    84659</t>
  </si>
  <si>
    <t xml:space="preserve">SINAPI/19     73924/002    </t>
  </si>
  <si>
    <t>SINAPI/19   87247</t>
  </si>
  <si>
    <t>SINAPI/19   98679</t>
  </si>
  <si>
    <t>SINAPI/19   86888</t>
  </si>
  <si>
    <t>SINAPI/19   86904</t>
  </si>
  <si>
    <t>SINAPI/19     95545</t>
  </si>
  <si>
    <t>SINAPI/19      95544</t>
  </si>
  <si>
    <t>SINAPI/19   92000</t>
  </si>
  <si>
    <t>8.12</t>
  </si>
  <si>
    <t>SINAPI/19   89495</t>
  </si>
  <si>
    <t>RALO SIFONADO, PVC, DN 100 X 40 MM, JUNTA SOLDÁVEL, FORNECIDO E INSTALADO EM RAMAIS DE ENCAMINHAMENTO DE ÁGUA PLUVIAL.</t>
  </si>
  <si>
    <t>8.13</t>
  </si>
  <si>
    <t>8.14</t>
  </si>
  <si>
    <t>TUBO PVC, SERIE NORMAL, ESGOTO PREDIAL, DN 100 MM, FORNECIDO E INSTALADO EM RAMAL DE DESCARGA OU RAMAL DE ESGOTO SANITÁRIO.</t>
  </si>
  <si>
    <t xml:space="preserve">SINAPI/19   89714      </t>
  </si>
  <si>
    <t>SINAPI/19     89711</t>
  </si>
  <si>
    <t>TUBO PVC, SERIE NORMAL, ESGOTO PREDIAL, DN 40 MM, FORNECIDO E INSTALADO EM RAMAL DE DESCARGA OU RAMAL DE ESGOTO SANITÁRIO.</t>
  </si>
  <si>
    <t>APLICAÇÃO MANUAL DE MASSA ACRÍLICA EM PAREDES INTERNAS E EXTERNAS DE CASAS, DUAS DEMÃOS.</t>
  </si>
  <si>
    <t>SINAPI/19   96135</t>
  </si>
  <si>
    <t>2.9</t>
  </si>
  <si>
    <t xml:space="preserve">SINAPI/19   97640   </t>
  </si>
  <si>
    <t>REMOÇÃO DE FORROS DE DRYWALL, PVC E FIBROMINERAL, DE FORMA MANUAL, SEM REAPROVEITAMENTO.</t>
  </si>
  <si>
    <t>4.5</t>
  </si>
  <si>
    <t>SINAPI/19   91304</t>
  </si>
  <si>
    <t>FECHADURA DE EMBUTIR COM CILINDRO, EXTERNA, COMPLETA, ACABAMENTO PADRÃO POPULAR, INCLUSO EXECUÇÃO DE FURO - FORNECIMENTO E INSTALAÇÃO.</t>
  </si>
  <si>
    <t>SECRETARIA DE URBANISMO, OBRAS E PATRIMÔNIO ARQUITETÔNICO- SEURBO</t>
  </si>
  <si>
    <t>COMPOSIÇÕES</t>
  </si>
  <si>
    <t>COMPOSIÇÃO 01</t>
  </si>
  <si>
    <t>UNID</t>
  </si>
  <si>
    <t>(Composição)88264</t>
  </si>
  <si>
    <t>ELETRICISTA COM ENCARGOS COMPLEMENTARES</t>
  </si>
  <si>
    <t>H</t>
  </si>
  <si>
    <t>(Composição)88247</t>
  </si>
  <si>
    <t>AUXILIAR DE ELETRICISTA COM ENCARGOS COMPLEMENTARES</t>
  </si>
  <si>
    <t>SERVIÇO</t>
  </si>
  <si>
    <t>EQUIPAMENTO</t>
  </si>
  <si>
    <t>MATERIAL</t>
  </si>
  <si>
    <t>MÃO 0BRA</t>
  </si>
  <si>
    <t>TOTAL  GERAL</t>
  </si>
  <si>
    <t>TOTAL GERAL C/ BDI</t>
  </si>
  <si>
    <t>REVISÃO NAS INSTALAÇÕES HIDROSANITÁRIAS - VAZAMENTOS E ENTUPIMENTOS</t>
  </si>
  <si>
    <t>SNP-88267</t>
  </si>
  <si>
    <t>ENCANADOR OU BOMBEIRO HIDRÁULICO COM ENCARGOS COMPLEMENTARES</t>
  </si>
  <si>
    <t>SNP-88248</t>
  </si>
  <si>
    <t>AUXILIAR DE ENCANADOR OU BOMBEIRO HIDRÁULICO COM ENCARGOS COMPLEMENTARES</t>
  </si>
  <si>
    <t>REVISÃO DAS INSTALAÇÕES ELETRICAS</t>
  </si>
  <si>
    <t>UND</t>
  </si>
  <si>
    <t>CRONOGRAMA FÍSICO-FINANCEIRO</t>
  </si>
  <si>
    <t>Item</t>
  </si>
  <si>
    <t>Discriminação dos Serviços</t>
  </si>
  <si>
    <t xml:space="preserve">VALOR DA </t>
  </si>
  <si>
    <t>PERCENT</t>
  </si>
  <si>
    <t>PERÍODO:</t>
  </si>
  <si>
    <t>ETAPA(R$)</t>
  </si>
  <si>
    <t>%</t>
  </si>
  <si>
    <t>30 DIAS</t>
  </si>
  <si>
    <t>60 DIAS</t>
  </si>
  <si>
    <t>90 DIAS</t>
  </si>
  <si>
    <t>COBERTA</t>
  </si>
  <si>
    <t xml:space="preserve">ELEVAÇÕES </t>
  </si>
  <si>
    <t>INSTALAÇÕES ELETRICAS</t>
  </si>
  <si>
    <t>TOTAL GERAL</t>
  </si>
  <si>
    <t>VALOR MENSAL (R$)</t>
  </si>
  <si>
    <t>PERCENTUAL SIMPLES (%)</t>
  </si>
  <si>
    <t>VALOR ACUMULADO (R$)</t>
  </si>
  <si>
    <t>PERENTUAL ACUMULADO (%)</t>
  </si>
  <si>
    <t>DATA: MAIO/2019</t>
  </si>
  <si>
    <t>MEMÓRIA DE CÁLCULO</t>
  </si>
  <si>
    <t>CÓDIGO</t>
  </si>
  <si>
    <t>COMPRIMENTO</t>
  </si>
  <si>
    <t>LARGURA</t>
  </si>
  <si>
    <t>ALTURA</t>
  </si>
  <si>
    <t>M²</t>
  </si>
  <si>
    <t>SINAPI/19 72897</t>
  </si>
  <si>
    <t>M³</t>
  </si>
  <si>
    <t>SINAPI/19           72900</t>
  </si>
  <si>
    <t>SINAPI/19 97647</t>
  </si>
  <si>
    <t>SINAPI/19 97631</t>
  </si>
  <si>
    <t>ELEVAÇÕES</t>
  </si>
  <si>
    <t>LOCAL : CENTRO- GOIANA/PE</t>
  </si>
  <si>
    <t>DATA: MAIO 2019</t>
  </si>
  <si>
    <t>OBJETO: REFORMA DA POLICLINICA NOSSA SENHORA DA VITÓRIA.</t>
  </si>
  <si>
    <t>OBEJETO: REFORMA DA POLICLINICA NOSSA SENHORA DA VITÓRIA</t>
  </si>
  <si>
    <t>LOCAL :CENTRO - GOIANA/PE</t>
  </si>
  <si>
    <t>DATA :MAIO/ 2019</t>
  </si>
  <si>
    <t>LOCAL : CENTRO- GOIANA/PE.</t>
  </si>
  <si>
    <t>OBJETO: REFORMA DA POLICLINICA NOSSA SENHORA DA VITÓRIA</t>
  </si>
  <si>
    <t>LOCAL : CENTRO-GOIANA/PE</t>
  </si>
  <si>
    <t>INSTALAÇOES HIDRAULICAS</t>
  </si>
  <si>
    <t>22dias*3meses*2h/dias</t>
  </si>
  <si>
    <t>REVESTIMENTO</t>
  </si>
  <si>
    <t>INSTALAÇÕES HIDRAULICAS</t>
  </si>
  <si>
    <t>DEMOLICAO DE REVESTIMENTO DE PISO EM CIMENTADO.</t>
  </si>
  <si>
    <t>ESQUADRIA DE MADEIRA COM GRADE EM MADEIRA DE LEI E FOLHA EM COMPENSADO DE JEQUITIBA PARA PORTAS INTERNAS , INCLUSIVE ASSENTA- MENTO E FERRAGENS.</t>
  </si>
  <si>
    <t xml:space="preserve">EMLURB -        19.01.020 </t>
  </si>
  <si>
    <t>SINAPI/19   97594</t>
  </si>
  <si>
    <t>LUMINÁRIA TIPO SPOT, DE SOBREPOR, COM 2 LÂMPADAS DE 15 W - FORNECIMENTO E INSTALAÇÃO.</t>
  </si>
  <si>
    <t>COMPOSIÇÃO 02</t>
  </si>
  <si>
    <t xml:space="preserve">COMPOSIÇÃO  01 </t>
  </si>
  <si>
    <t>COMPOSIÇÃO   02</t>
  </si>
  <si>
    <t>CODIGO</t>
  </si>
  <si>
    <t>TOTAL</t>
  </si>
  <si>
    <t>6.7</t>
  </si>
  <si>
    <t>REVESTIMENTO EM FACHADA C/ CERAMICA ESMALTADA 10X10CM, TIPO A, BRANCA, ELIANE,PORTO RICO,SA MARSA, ELIZABETH OU SIMILAR, ASSENTADO COM AR GAMASSA PRE FABRICADA E REJUNTE DA QUARTZOLIT OU SIMILAR (ESPESSURA DA JUNTA DE 6MM) SOBRE EMBOCO PRONTO.</t>
  </si>
  <si>
    <t xml:space="preserve">EMLURB/18 11.06.054 </t>
  </si>
  <si>
    <t>EMLURB- 18 09.01.010</t>
  </si>
  <si>
    <t>EMLURB -18 03.01.060</t>
  </si>
  <si>
    <t>2.10</t>
  </si>
  <si>
    <t xml:space="preserve">EMLURB -18 16.01.020 </t>
  </si>
  <si>
    <t>REMOCAO DE PINTURA ANTIGA A OLEO OU ESMALTE.</t>
  </si>
  <si>
    <t>4.6</t>
  </si>
  <si>
    <t>EMLURB- 18 10.01.01</t>
  </si>
  <si>
    <t>VIDRO PLANO, COMUM, LISO, TRANSPARENTE E COM 3 MM DE ESPESSURA - COLOCADO.</t>
  </si>
  <si>
    <t>EMLURB - 17.07.020</t>
  </si>
  <si>
    <t>FORNECIMENTO E ASSENTAMENTO DE GRADIL E/OU PORTAO COM FERRAGENS, MODELO AV 31/2000-OP 02 INCLUSIVE APARELHAMENTO E PINTURA COM ESMALTE SINTETICO DUAS DEMAOS.</t>
  </si>
  <si>
    <t>3.3</t>
  </si>
  <si>
    <t>PONTO DE ESGOTO PARA PIA OU LAVANDARIA,INCLUSIVE TUBULACOES E CONEXOES EM PVC RIGIDO SOLDAVEIS , ATE A COLUNA OU O SUB-COLE- TOR.</t>
  </si>
  <si>
    <t>6.8</t>
  </si>
  <si>
    <t>PISO EM GRANILITE, MARMORITE OU GRANITINA ESPESSURA 8 MM, INCLUSO JUNTAS DE DILATACAO PLASTICAS.</t>
  </si>
  <si>
    <t xml:space="preserve">SINAPI/19-  84191 </t>
  </si>
  <si>
    <t xml:space="preserve"> LIMPEZA PISO MARMORITE/GRANILITE </t>
  </si>
  <si>
    <t>SINAPI/ 19 73948/015</t>
  </si>
  <si>
    <t>17,00;20,00;10,00;10,00;5,00;10,00;20,00</t>
  </si>
  <si>
    <t>3,00;3,00;2,00;2,00;2,00;1,00;1,50</t>
  </si>
  <si>
    <t>16,00;2,50</t>
  </si>
  <si>
    <t>0,42;3,00</t>
  </si>
  <si>
    <t>8,00;17,00</t>
  </si>
  <si>
    <t>1,50;1,00</t>
  </si>
  <si>
    <t>20,00;17,00</t>
  </si>
  <si>
    <t>4,00;5,00</t>
  </si>
  <si>
    <t>1,10;1,20;1,00</t>
  </si>
  <si>
    <t>13,00;2,10;14,00</t>
  </si>
  <si>
    <t>20,00;17,00;279,25</t>
  </si>
  <si>
    <t>4,00;5,00;1,20</t>
  </si>
  <si>
    <t>16,00;4,00</t>
  </si>
  <si>
    <t>1,89;1,26</t>
  </si>
  <si>
    <t>5,00;5,00</t>
  </si>
  <si>
    <t>2,70;2,70</t>
  </si>
  <si>
    <t>17,00;20,00;10,00;10,00;5,00;10,00;20,00;10,00</t>
  </si>
  <si>
    <t>3,00;3,00;2,00;2,00;2,00;1,00;1,50;2,70</t>
  </si>
  <si>
    <t>3,50;3,50,8,00;8,00;17,00</t>
  </si>
  <si>
    <t>1,70;1,70;1,70;1,50;1,00</t>
  </si>
  <si>
    <t>SINAPI/19 90777</t>
  </si>
  <si>
    <t>SINAPI/ 19   90776</t>
  </si>
  <si>
    <t>SINAPI-19 74209/001</t>
  </si>
  <si>
    <t>PONTO DE ILUMINAÇÃO RESIDENCIAL INCLUINDO INTERRUPTOR SIMPLES (2 MÓDUL 
OS), CAIXA ELÉTRICA, ELETRODUTO, CABO, RASGO, QUEBRA E CHUMBAMENTO (EXCLUINDO LUMINÁRIA E LÂMPADA).</t>
  </si>
  <si>
    <t>REF: EMLURB JULHO 2018/SINAPI MARÇO 2019.</t>
  </si>
  <si>
    <t xml:space="preserve">TABELA DE REFERÊNCIA: EMLURB JULHO 2018/SINAPI MARÇO 2019. </t>
  </si>
  <si>
    <t>22dias*3meses*6h/dias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</si>
</sst>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d/mm/yy"/>
    <numFmt numFmtId="165" formatCode="&quot;R$&quot;\ #,##0.00"/>
    <numFmt numFmtId="166" formatCode="&quot;R$ &quot;#,##0.00"/>
    <numFmt numFmtId="167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423">
    <xf numFmtId="0" fontId="0" fillId="0" borderId="0" xfId="0"/>
    <xf numFmtId="0" fontId="2" fillId="2" borderId="0" xfId="0" applyFont="1" applyFill="1" applyBorder="1"/>
    <xf numFmtId="0" fontId="2" fillId="0" borderId="0" xfId="0" applyFont="1"/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5" fillId="3" borderId="10" xfId="0" applyNumberFormat="1" applyFont="1" applyFill="1" applyBorder="1" applyAlignment="1">
      <alignment horizontal="center" vertical="center"/>
    </xf>
    <xf numFmtId="43" fontId="6" fillId="4" borderId="10" xfId="1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5" borderId="16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3" fontId="6" fillId="0" borderId="1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6" fillId="0" borderId="10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6" borderId="17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164" fontId="8" fillId="7" borderId="10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/>
    <xf numFmtId="0" fontId="2" fillId="5" borderId="20" xfId="0" applyFont="1" applyFill="1" applyBorder="1"/>
    <xf numFmtId="0" fontId="2" fillId="2" borderId="7" xfId="0" applyFont="1" applyFill="1" applyBorder="1"/>
    <xf numFmtId="4" fontId="9" fillId="2" borderId="10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3" fillId="6" borderId="0" xfId="0" applyFont="1" applyFill="1" applyBorder="1" applyAlignment="1">
      <alignment vertical="center"/>
    </xf>
    <xf numFmtId="4" fontId="7" fillId="2" borderId="10" xfId="0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0" borderId="7" xfId="0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23" xfId="0" applyNumberFormat="1" applyFont="1" applyBorder="1" applyAlignment="1">
      <alignment horizontal="center" vertical="center"/>
    </xf>
    <xf numFmtId="164" fontId="8" fillId="9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left" wrapText="1"/>
    </xf>
    <xf numFmtId="0" fontId="8" fillId="9" borderId="1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/>
    <xf numFmtId="0" fontId="8" fillId="8" borderId="10" xfId="0" applyNumberFormat="1" applyFont="1" applyFill="1" applyBorder="1" applyAlignment="1">
      <alignment horizontal="center" vertical="center" wrapText="1"/>
    </xf>
    <xf numFmtId="0" fontId="0" fillId="2" borderId="10" xfId="2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/>
    </xf>
    <xf numFmtId="43" fontId="6" fillId="2" borderId="10" xfId="1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4" fontId="8" fillId="10" borderId="10" xfId="0" applyNumberFormat="1" applyFont="1" applyFill="1" applyBorder="1" applyAlignment="1">
      <alignment horizontal="center" vertical="center" wrapText="1"/>
    </xf>
    <xf numFmtId="0" fontId="9" fillId="2" borderId="10" xfId="4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wrapText="1"/>
    </xf>
    <xf numFmtId="0" fontId="9" fillId="8" borderId="10" xfId="0" applyFont="1" applyFill="1" applyBorder="1" applyAlignment="1">
      <alignment horizontal="justify" vertical="center" wrapText="1"/>
    </xf>
    <xf numFmtId="0" fontId="9" fillId="2" borderId="10" xfId="2" applyFont="1" applyFill="1" applyBorder="1" applyAlignment="1">
      <alignment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 wrapText="1"/>
    </xf>
    <xf numFmtId="4" fontId="6" fillId="4" borderId="10" xfId="1" applyNumberFormat="1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4" fontId="5" fillId="3" borderId="10" xfId="0" applyNumberFormat="1" applyFont="1" applyFill="1" applyBorder="1" applyAlignment="1">
      <alignment horizontal="center" vertical="center"/>
    </xf>
    <xf numFmtId="4" fontId="13" fillId="4" borderId="10" xfId="1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0" fillId="2" borderId="0" xfId="0" applyFill="1"/>
    <xf numFmtId="0" fontId="0" fillId="2" borderId="31" xfId="0" applyFill="1" applyBorder="1"/>
    <xf numFmtId="0" fontId="14" fillId="2" borderId="0" xfId="0" applyFont="1" applyFill="1" applyBorder="1" applyAlignment="1">
      <alignment vertical="center"/>
    </xf>
    <xf numFmtId="0" fontId="0" fillId="2" borderId="33" xfId="0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0" fillId="2" borderId="35" xfId="0" applyFill="1" applyBorder="1"/>
    <xf numFmtId="0" fontId="15" fillId="2" borderId="0" xfId="0" applyFont="1" applyFill="1" applyBorder="1" applyAlignment="1">
      <alignment vertical="top"/>
    </xf>
    <xf numFmtId="0" fontId="0" fillId="2" borderId="0" xfId="0" applyFill="1" applyBorder="1"/>
    <xf numFmtId="0" fontId="18" fillId="2" borderId="10" xfId="7" applyFont="1" applyFill="1" applyBorder="1" applyAlignment="1">
      <alignment horizontal="center" vertical="center" wrapText="1"/>
    </xf>
    <xf numFmtId="4" fontId="18" fillId="2" borderId="10" xfId="7" applyNumberFormat="1" applyFont="1" applyFill="1" applyBorder="1" applyAlignment="1">
      <alignment horizontal="center" vertical="center"/>
    </xf>
    <xf numFmtId="0" fontId="20" fillId="2" borderId="10" xfId="7" applyFont="1" applyFill="1" applyBorder="1" applyAlignment="1">
      <alignment horizontal="center" vertical="center" wrapText="1"/>
    </xf>
    <xf numFmtId="0" fontId="20" fillId="2" borderId="10" xfId="7" applyNumberFormat="1" applyFont="1" applyFill="1" applyBorder="1" applyAlignment="1">
      <alignment horizontal="left" wrapText="1"/>
    </xf>
    <xf numFmtId="4" fontId="20" fillId="2" borderId="10" xfId="7" applyNumberFormat="1" applyFont="1" applyFill="1" applyBorder="1" applyAlignment="1">
      <alignment horizontal="center" vertical="center"/>
    </xf>
    <xf numFmtId="0" fontId="20" fillId="2" borderId="10" xfId="7" applyFont="1" applyFill="1" applyBorder="1" applyAlignment="1">
      <alignment horizontal="left" wrapText="1"/>
    </xf>
    <xf numFmtId="0" fontId="20" fillId="2" borderId="0" xfId="7" applyFont="1" applyFill="1" applyBorder="1" applyAlignment="1">
      <alignment horizontal="center" vertical="center" wrapText="1"/>
    </xf>
    <xf numFmtId="0" fontId="20" fillId="2" borderId="0" xfId="7" applyFont="1" applyFill="1" applyBorder="1" applyAlignment="1">
      <alignment horizontal="left" wrapText="1"/>
    </xf>
    <xf numFmtId="4" fontId="18" fillId="0" borderId="10" xfId="7" applyNumberFormat="1" applyFont="1" applyFill="1" applyBorder="1" applyAlignment="1">
      <alignment horizontal="center" vertical="center"/>
    </xf>
    <xf numFmtId="0" fontId="21" fillId="2" borderId="10" xfId="0" applyFont="1" applyFill="1" applyBorder="1"/>
    <xf numFmtId="0" fontId="22" fillId="2" borderId="10" xfId="0" applyFont="1" applyFill="1" applyBorder="1" applyAlignment="1">
      <alignment horizontal="center"/>
    </xf>
    <xf numFmtId="164" fontId="23" fillId="8" borderId="10" xfId="0" applyNumberFormat="1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justify" vertical="center" wrapText="1"/>
    </xf>
    <xf numFmtId="0" fontId="19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4" fontId="14" fillId="0" borderId="10" xfId="0" applyNumberFormat="1" applyFont="1" applyFill="1" applyBorder="1" applyAlignment="1">
      <alignment horizontal="center" vertical="center"/>
    </xf>
    <xf numFmtId="4" fontId="24" fillId="0" borderId="10" xfId="7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wrapText="1"/>
    </xf>
    <xf numFmtId="0" fontId="26" fillId="0" borderId="10" xfId="4" applyFont="1" applyBorder="1" applyAlignment="1">
      <alignment horizontal="center" vertical="top" wrapText="1"/>
    </xf>
    <xf numFmtId="165" fontId="26" fillId="0" borderId="10" xfId="0" applyNumberFormat="1" applyFont="1" applyBorder="1"/>
    <xf numFmtId="0" fontId="26" fillId="2" borderId="10" xfId="4" applyFont="1" applyFill="1" applyBorder="1" applyAlignment="1">
      <alignment horizontal="center" vertical="top"/>
    </xf>
    <xf numFmtId="0" fontId="26" fillId="2" borderId="10" xfId="4" applyFont="1" applyFill="1" applyBorder="1" applyAlignment="1">
      <alignment horizontal="center" vertical="top" wrapText="1"/>
    </xf>
    <xf numFmtId="10" fontId="27" fillId="2" borderId="10" xfId="4" applyNumberFormat="1" applyFont="1" applyFill="1" applyBorder="1" applyAlignment="1">
      <alignment horizontal="center" vertical="top" wrapText="1"/>
    </xf>
    <xf numFmtId="0" fontId="26" fillId="2" borderId="10" xfId="4" applyFont="1" applyFill="1" applyBorder="1" applyAlignment="1">
      <alignment horizontal="left" vertical="top" wrapText="1"/>
    </xf>
    <xf numFmtId="165" fontId="5" fillId="0" borderId="10" xfId="0" applyNumberFormat="1" applyFont="1" applyBorder="1" applyAlignment="1">
      <alignment horizontal="center"/>
    </xf>
    <xf numFmtId="10" fontId="27" fillId="4" borderId="10" xfId="4" applyNumberFormat="1" applyFont="1" applyFill="1" applyBorder="1" applyAlignment="1">
      <alignment horizontal="center" vertical="top" wrapText="1"/>
    </xf>
    <xf numFmtId="165" fontId="0" fillId="2" borderId="10" xfId="0" applyNumberFormat="1" applyFont="1" applyFill="1" applyBorder="1" applyAlignment="1">
      <alignment horizontal="center"/>
    </xf>
    <xf numFmtId="165" fontId="0" fillId="0" borderId="0" xfId="0" applyNumberFormat="1"/>
    <xf numFmtId="0" fontId="26" fillId="0" borderId="10" xfId="4" applyFont="1" applyBorder="1" applyAlignment="1">
      <alignment vertical="top" wrapText="1"/>
    </xf>
    <xf numFmtId="0" fontId="26" fillId="0" borderId="10" xfId="4" applyFont="1" applyFill="1" applyBorder="1" applyAlignment="1">
      <alignment horizontal="center"/>
    </xf>
    <xf numFmtId="0" fontId="26" fillId="0" borderId="10" xfId="4" applyFont="1" applyFill="1" applyBorder="1" applyAlignment="1">
      <alignment horizontal="center" wrapText="1"/>
    </xf>
    <xf numFmtId="0" fontId="26" fillId="0" borderId="10" xfId="4" applyFont="1" applyFill="1" applyBorder="1" applyAlignment="1">
      <alignment horizontal="justify" wrapText="1"/>
    </xf>
    <xf numFmtId="10" fontId="27" fillId="0" borderId="10" xfId="6" applyNumberFormat="1" applyFont="1" applyBorder="1" applyAlignment="1">
      <alignment horizontal="center"/>
    </xf>
    <xf numFmtId="10" fontId="27" fillId="0" borderId="10" xfId="6" applyNumberFormat="1" applyFont="1" applyFill="1" applyBorder="1" applyAlignment="1">
      <alignment horizontal="center"/>
    </xf>
    <xf numFmtId="10" fontId="0" fillId="0" borderId="10" xfId="0" applyNumberFormat="1" applyBorder="1"/>
    <xf numFmtId="0" fontId="26" fillId="12" borderId="10" xfId="4" applyFont="1" applyFill="1" applyBorder="1" applyAlignment="1">
      <alignment horizontal="center" vertical="center"/>
    </xf>
    <xf numFmtId="0" fontId="26" fillId="12" borderId="10" xfId="4" applyFont="1" applyFill="1" applyBorder="1" applyAlignment="1">
      <alignment vertical="top" wrapText="1"/>
    </xf>
    <xf numFmtId="165" fontId="5" fillId="2" borderId="10" xfId="0" applyNumberFormat="1" applyFont="1" applyFill="1" applyBorder="1" applyAlignment="1">
      <alignment horizontal="center"/>
    </xf>
    <xf numFmtId="0" fontId="27" fillId="4" borderId="10" xfId="4" applyFont="1" applyFill="1" applyBorder="1" applyAlignment="1">
      <alignment horizontal="center"/>
    </xf>
    <xf numFmtId="166" fontId="0" fillId="0" borderId="0" xfId="0" applyNumberFormat="1"/>
    <xf numFmtId="0" fontId="26" fillId="12" borderId="10" xfId="4" applyFont="1" applyFill="1" applyBorder="1" applyAlignment="1">
      <alignment horizontal="center"/>
    </xf>
    <xf numFmtId="0" fontId="26" fillId="12" borderId="10" xfId="4" applyFont="1" applyFill="1" applyBorder="1" applyAlignment="1">
      <alignment horizontal="left" vertical="top" wrapText="1"/>
    </xf>
    <xf numFmtId="166" fontId="26" fillId="0" borderId="10" xfId="4" applyNumberFormat="1" applyFont="1" applyBorder="1" applyAlignment="1">
      <alignment horizontal="center"/>
    </xf>
    <xf numFmtId="166" fontId="26" fillId="0" borderId="10" xfId="4" applyNumberFormat="1" applyFont="1" applyBorder="1" applyAlignment="1">
      <alignment vertical="top"/>
    </xf>
    <xf numFmtId="2" fontId="27" fillId="4" borderId="10" xfId="4" applyNumberFormat="1" applyFont="1" applyFill="1" applyBorder="1" applyAlignment="1">
      <alignment horizontal="center"/>
    </xf>
    <xf numFmtId="10" fontId="0" fillId="2" borderId="10" xfId="0" applyNumberFormat="1" applyFill="1" applyBorder="1"/>
    <xf numFmtId="165" fontId="0" fillId="0" borderId="10" xfId="0" applyNumberFormat="1" applyBorder="1"/>
    <xf numFmtId="0" fontId="27" fillId="2" borderId="10" xfId="4" applyFont="1" applyFill="1" applyBorder="1" applyAlignment="1">
      <alignment horizontal="center"/>
    </xf>
    <xf numFmtId="166" fontId="27" fillId="0" borderId="10" xfId="6" applyNumberFormat="1" applyFont="1" applyBorder="1" applyAlignment="1">
      <alignment horizontal="center"/>
    </xf>
    <xf numFmtId="166" fontId="26" fillId="0" borderId="10" xfId="4" applyNumberFormat="1" applyFont="1" applyBorder="1" applyAlignment="1">
      <alignment horizontal="right"/>
    </xf>
    <xf numFmtId="166" fontId="27" fillId="2" borderId="10" xfId="6" applyNumberFormat="1" applyFont="1" applyFill="1" applyBorder="1" applyAlignment="1">
      <alignment horizontal="center"/>
    </xf>
    <xf numFmtId="0" fontId="27" fillId="0" borderId="10" xfId="4" applyFont="1" applyBorder="1"/>
    <xf numFmtId="0" fontId="26" fillId="0" borderId="10" xfId="4" applyFont="1" applyBorder="1" applyAlignment="1">
      <alignment horizontal="right" wrapText="1"/>
    </xf>
    <xf numFmtId="2" fontId="26" fillId="0" borderId="10" xfId="4" applyNumberFormat="1" applyFont="1" applyBorder="1" applyAlignment="1">
      <alignment horizontal="center"/>
    </xf>
    <xf numFmtId="165" fontId="5" fillId="2" borderId="0" xfId="0" applyNumberFormat="1" applyFont="1" applyFill="1" applyBorder="1"/>
    <xf numFmtId="2" fontId="27" fillId="0" borderId="40" xfId="4" applyNumberFormat="1" applyFont="1" applyBorder="1" applyAlignment="1">
      <alignment horizontal="center" vertical="center"/>
    </xf>
    <xf numFmtId="0" fontId="26" fillId="0" borderId="11" xfId="4" applyFont="1" applyBorder="1" applyAlignment="1">
      <alignment horizontal="right" wrapText="1"/>
    </xf>
    <xf numFmtId="165" fontId="5" fillId="2" borderId="10" xfId="0" applyNumberFormat="1" applyFont="1" applyFill="1" applyBorder="1"/>
    <xf numFmtId="2" fontId="27" fillId="0" borderId="37" xfId="4" applyNumberFormat="1" applyFont="1" applyBorder="1" applyAlignment="1">
      <alignment horizontal="center" vertical="center"/>
    </xf>
    <xf numFmtId="4" fontId="26" fillId="0" borderId="40" xfId="4" applyNumberFormat="1" applyFont="1" applyBorder="1" applyAlignment="1">
      <alignment horizontal="center" wrapText="1"/>
    </xf>
    <xf numFmtId="166" fontId="27" fillId="0" borderId="10" xfId="4" applyNumberFormat="1" applyFont="1" applyBorder="1"/>
    <xf numFmtId="0" fontId="26" fillId="0" borderId="10" xfId="4" applyFont="1" applyBorder="1" applyAlignment="1">
      <alignment horizontal="center" wrapText="1"/>
    </xf>
    <xf numFmtId="167" fontId="27" fillId="0" borderId="10" xfId="4" applyNumberFormat="1" applyFont="1" applyBorder="1"/>
    <xf numFmtId="4" fontId="28" fillId="2" borderId="31" xfId="0" applyNumberFormat="1" applyFont="1" applyFill="1" applyBorder="1" applyAlignment="1"/>
    <xf numFmtId="4" fontId="28" fillId="2" borderId="32" xfId="0" applyNumberFormat="1" applyFont="1" applyFill="1" applyBorder="1" applyAlignment="1"/>
    <xf numFmtId="4" fontId="21" fillId="2" borderId="0" xfId="0" applyNumberFormat="1" applyFont="1" applyFill="1" applyBorder="1"/>
    <xf numFmtId="4" fontId="28" fillId="2" borderId="33" xfId="0" applyNumberFormat="1" applyFont="1" applyFill="1" applyBorder="1" applyAlignment="1"/>
    <xf numFmtId="4" fontId="28" fillId="2" borderId="0" xfId="0" applyNumberFormat="1" applyFont="1" applyFill="1" applyBorder="1" applyAlignment="1"/>
    <xf numFmtId="0" fontId="0" fillId="2" borderId="33" xfId="0" applyFill="1" applyBorder="1" applyAlignment="1"/>
    <xf numFmtId="0" fontId="0" fillId="2" borderId="0" xfId="0" applyFill="1" applyBorder="1" applyAlignment="1"/>
    <xf numFmtId="0" fontId="0" fillId="2" borderId="36" xfId="0" applyFill="1" applyBorder="1"/>
    <xf numFmtId="0" fontId="0" fillId="2" borderId="37" xfId="0" applyFill="1" applyBorder="1"/>
    <xf numFmtId="0" fontId="0" fillId="2" borderId="34" xfId="0" applyFill="1" applyBorder="1"/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5" fontId="29" fillId="0" borderId="12" xfId="0" applyNumberFormat="1" applyFont="1" applyBorder="1" applyAlignment="1">
      <alignment horizontal="center" vertical="center"/>
    </xf>
    <xf numFmtId="164" fontId="26" fillId="13" borderId="9" xfId="0" applyNumberFormat="1" applyFont="1" applyFill="1" applyBorder="1" applyAlignment="1">
      <alignment horizontal="center" vertical="center"/>
    </xf>
    <xf numFmtId="164" fontId="5" fillId="13" borderId="10" xfId="0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165" fontId="5" fillId="13" borderId="12" xfId="0" applyNumberFormat="1" applyFont="1" applyFill="1" applyBorder="1" applyAlignment="1">
      <alignment horizontal="center" vertical="center"/>
    </xf>
    <xf numFmtId="164" fontId="27" fillId="9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28" fillId="9" borderId="10" xfId="0" applyFont="1" applyFill="1" applyBorder="1" applyAlignment="1">
      <alignment horizontal="center" vertical="center"/>
    </xf>
    <xf numFmtId="164" fontId="8" fillId="8" borderId="9" xfId="0" applyNumberFormat="1" applyFont="1" applyFill="1" applyBorder="1" applyAlignment="1">
      <alignment horizontal="center" vertical="center"/>
    </xf>
    <xf numFmtId="43" fontId="7" fillId="9" borderId="10" xfId="1" applyFont="1" applyFill="1" applyBorder="1" applyAlignment="1">
      <alignment horizontal="right"/>
    </xf>
    <xf numFmtId="0" fontId="6" fillId="14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43" fontId="7" fillId="0" borderId="10" xfId="1" applyFont="1" applyBorder="1" applyAlignment="1">
      <alignment horizontal="right"/>
    </xf>
    <xf numFmtId="0" fontId="30" fillId="0" borderId="0" xfId="0" applyFont="1"/>
    <xf numFmtId="4" fontId="0" fillId="2" borderId="10" xfId="0" applyNumberFormat="1" applyFill="1" applyBorder="1" applyAlignment="1">
      <alignment horizontal="center" wrapText="1"/>
    </xf>
    <xf numFmtId="4" fontId="7" fillId="2" borderId="10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 wrapText="1"/>
    </xf>
    <xf numFmtId="4" fontId="7" fillId="2" borderId="10" xfId="0" applyNumberFormat="1" applyFont="1" applyFill="1" applyBorder="1" applyAlignment="1">
      <alignment horizontal="center" wrapText="1"/>
    </xf>
    <xf numFmtId="164" fontId="8" fillId="9" borderId="9" xfId="0" applyNumberFormat="1" applyFont="1" applyFill="1" applyBorder="1" applyAlignment="1">
      <alignment horizontal="center" vertical="center"/>
    </xf>
    <xf numFmtId="4" fontId="7" fillId="9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right"/>
    </xf>
    <xf numFmtId="164" fontId="10" fillId="13" borderId="9" xfId="0" applyNumberFormat="1" applyFont="1" applyFill="1" applyBorder="1" applyAlignment="1">
      <alignment horizontal="center" vertical="center"/>
    </xf>
    <xf numFmtId="0" fontId="8" fillId="15" borderId="10" xfId="0" applyNumberFormat="1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43" fontId="0" fillId="9" borderId="10" xfId="1" applyFont="1" applyFill="1" applyBorder="1" applyAlignment="1">
      <alignment horizontal="right"/>
    </xf>
    <xf numFmtId="164" fontId="10" fillId="15" borderId="9" xfId="0" applyNumberFormat="1" applyFont="1" applyFill="1" applyBorder="1" applyAlignment="1">
      <alignment horizontal="center" vertical="center"/>
    </xf>
    <xf numFmtId="164" fontId="8" fillId="15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/>
    </xf>
    <xf numFmtId="164" fontId="8" fillId="9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43" fontId="7" fillId="2" borderId="10" xfId="1" applyFont="1" applyFill="1" applyBorder="1" applyAlignment="1">
      <alignment horizontal="right"/>
    </xf>
    <xf numFmtId="0" fontId="11" fillId="11" borderId="10" xfId="0" applyFont="1" applyFill="1" applyBorder="1" applyAlignment="1">
      <alignment horizontal="center" vertical="center" wrapText="1"/>
    </xf>
    <xf numFmtId="43" fontId="0" fillId="2" borderId="10" xfId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center"/>
    </xf>
    <xf numFmtId="43" fontId="5" fillId="0" borderId="10" xfId="1" applyFont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164" fontId="8" fillId="9" borderId="13" xfId="0" applyNumberFormat="1" applyFont="1" applyFill="1" applyBorder="1" applyAlignment="1">
      <alignment horizontal="center" vertical="center"/>
    </xf>
    <xf numFmtId="0" fontId="0" fillId="4" borderId="10" xfId="0" applyFill="1" applyBorder="1"/>
    <xf numFmtId="165" fontId="27" fillId="0" borderId="10" xfId="0" applyNumberFormat="1" applyFont="1" applyBorder="1"/>
    <xf numFmtId="165" fontId="0" fillId="4" borderId="10" xfId="0" applyNumberFormat="1" applyFill="1" applyBorder="1"/>
    <xf numFmtId="165" fontId="0" fillId="2" borderId="10" xfId="0" applyNumberFormat="1" applyFill="1" applyBorder="1"/>
    <xf numFmtId="165" fontId="27" fillId="4" borderId="10" xfId="4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center" wrapText="1"/>
    </xf>
    <xf numFmtId="0" fontId="5" fillId="12" borderId="10" xfId="4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justify" vertical="center" wrapText="1"/>
    </xf>
    <xf numFmtId="164" fontId="8" fillId="8" borderId="38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1" fillId="2" borderId="0" xfId="0" applyFont="1" applyFill="1" applyAlignment="1">
      <alignment horizontal="center" vertical="center"/>
    </xf>
    <xf numFmtId="0" fontId="9" fillId="4" borderId="10" xfId="2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64" fontId="10" fillId="7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164" fontId="8" fillId="8" borderId="10" xfId="0" applyNumberFormat="1" applyFont="1" applyFill="1" applyBorder="1" applyAlignment="1">
      <alignment horizontal="center"/>
    </xf>
    <xf numFmtId="0" fontId="5" fillId="0" borderId="13" xfId="0" applyFont="1" applyBorder="1" applyAlignment="1"/>
    <xf numFmtId="0" fontId="11" fillId="0" borderId="14" xfId="0" applyFont="1" applyBorder="1" applyAlignment="1"/>
    <xf numFmtId="4" fontId="5" fillId="0" borderId="14" xfId="0" applyNumberFormat="1" applyFont="1" applyBorder="1" applyAlignment="1"/>
    <xf numFmtId="0" fontId="5" fillId="11" borderId="14" xfId="0" applyFont="1" applyFill="1" applyBorder="1" applyAlignment="1"/>
    <xf numFmtId="0" fontId="11" fillId="11" borderId="14" xfId="0" applyFont="1" applyFill="1" applyBorder="1" applyAlignment="1"/>
    <xf numFmtId="4" fontId="5" fillId="11" borderId="14" xfId="0" applyNumberFormat="1" applyFont="1" applyFill="1" applyBorder="1" applyAlignment="1"/>
    <xf numFmtId="4" fontId="5" fillId="11" borderId="14" xfId="0" applyNumberFormat="1" applyFont="1" applyFill="1" applyBorder="1" applyAlignment="1">
      <alignment wrapText="1"/>
    </xf>
    <xf numFmtId="0" fontId="5" fillId="3" borderId="10" xfId="0" applyFont="1" applyFill="1" applyBorder="1" applyAlignment="1"/>
    <xf numFmtId="43" fontId="6" fillId="4" borderId="10" xfId="1" applyNumberFormat="1" applyFont="1" applyFill="1" applyBorder="1" applyAlignment="1">
      <alignment wrapText="1"/>
    </xf>
    <xf numFmtId="4" fontId="6" fillId="4" borderId="10" xfId="1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6" fillId="0" borderId="10" xfId="2" applyFont="1" applyFill="1" applyBorder="1" applyAlignment="1">
      <alignment wrapText="1"/>
    </xf>
    <xf numFmtId="0" fontId="5" fillId="4" borderId="10" xfId="0" applyFont="1" applyFill="1" applyBorder="1" applyAlignment="1"/>
    <xf numFmtId="0" fontId="11" fillId="4" borderId="10" xfId="0" applyFont="1" applyFill="1" applyBorder="1" applyAlignment="1">
      <alignment wrapText="1"/>
    </xf>
    <xf numFmtId="0" fontId="11" fillId="4" borderId="10" xfId="2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13" fillId="4" borderId="10" xfId="0" applyFont="1" applyFill="1" applyBorder="1" applyAlignment="1">
      <alignment wrapText="1"/>
    </xf>
    <xf numFmtId="0" fontId="9" fillId="2" borderId="10" xfId="0" applyFont="1" applyFill="1" applyBorder="1" applyAlignment="1"/>
    <xf numFmtId="4" fontId="11" fillId="4" borderId="10" xfId="0" applyNumberFormat="1" applyFont="1" applyFill="1" applyBorder="1" applyAlignment="1"/>
    <xf numFmtId="2" fontId="7" fillId="2" borderId="10" xfId="0" applyNumberFormat="1" applyFont="1" applyFill="1" applyBorder="1" applyAlignment="1">
      <alignment horizontal="center" vertical="center"/>
    </xf>
    <xf numFmtId="2" fontId="8" fillId="9" borderId="10" xfId="0" applyNumberFormat="1" applyFont="1" applyFill="1" applyBorder="1" applyAlignment="1">
      <alignment horizontal="center" vertical="center"/>
    </xf>
    <xf numFmtId="165" fontId="5" fillId="4" borderId="44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2" borderId="12" xfId="0" applyNumberFormat="1" applyFont="1" applyFill="1" applyBorder="1" applyAlignment="1">
      <alignment horizontal="right"/>
    </xf>
    <xf numFmtId="165" fontId="33" fillId="0" borderId="10" xfId="0" applyNumberFormat="1" applyFont="1" applyBorder="1"/>
    <xf numFmtId="0" fontId="21" fillId="0" borderId="0" xfId="0" applyFont="1" applyAlignment="1">
      <alignment wrapText="1"/>
    </xf>
    <xf numFmtId="0" fontId="9" fillId="2" borderId="14" xfId="2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10" fillId="13" borderId="9" xfId="0" applyNumberFormat="1" applyFont="1" applyFill="1" applyBorder="1" applyAlignment="1">
      <alignment horizontal="center" vertical="center"/>
    </xf>
    <xf numFmtId="164" fontId="8" fillId="15" borderId="10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wrapText="1"/>
    </xf>
    <xf numFmtId="0" fontId="33" fillId="4" borderId="10" xfId="0" applyFont="1" applyFill="1" applyBorder="1" applyAlignment="1"/>
    <xf numFmtId="0" fontId="9" fillId="11" borderId="10" xfId="8" applyFont="1" applyFill="1" applyBorder="1" applyAlignment="1" applyProtection="1">
      <alignment horizontal="center" vertical="center"/>
    </xf>
    <xf numFmtId="0" fontId="5" fillId="11" borderId="10" xfId="0" applyFont="1" applyFill="1" applyBorder="1" applyAlignment="1">
      <alignment horizontal="center"/>
    </xf>
    <xf numFmtId="4" fontId="0" fillId="2" borderId="10" xfId="0" applyNumberFormat="1" applyFill="1" applyBorder="1" applyAlignment="1">
      <alignment horizontal="right" wrapText="1"/>
    </xf>
    <xf numFmtId="4" fontId="0" fillId="0" borderId="0" xfId="0" applyNumberFormat="1"/>
    <xf numFmtId="4" fontId="32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/>
    </xf>
    <xf numFmtId="43" fontId="5" fillId="0" borderId="0" xfId="1" applyFont="1" applyBorder="1" applyAlignment="1">
      <alignment horizontal="right"/>
    </xf>
    <xf numFmtId="2" fontId="9" fillId="9" borderId="10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 wrapText="1"/>
    </xf>
    <xf numFmtId="0" fontId="7" fillId="9" borderId="10" xfId="0" applyFont="1" applyFill="1" applyBorder="1" applyAlignment="1">
      <alignment horizontal="center"/>
    </xf>
    <xf numFmtId="2" fontId="5" fillId="9" borderId="12" xfId="0" applyNumberFormat="1" applyFont="1" applyFill="1" applyBorder="1" applyAlignment="1">
      <alignment horizontal="center"/>
    </xf>
    <xf numFmtId="0" fontId="28" fillId="13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165" fontId="5" fillId="13" borderId="12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/>
    </xf>
    <xf numFmtId="4" fontId="7" fillId="13" borderId="10" xfId="0" applyNumberFormat="1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43" fontId="0" fillId="0" borderId="10" xfId="1" applyFont="1" applyBorder="1" applyAlignment="1">
      <alignment horizontal="left"/>
    </xf>
    <xf numFmtId="4" fontId="0" fillId="9" borderId="10" xfId="0" applyNumberFormat="1" applyFill="1" applyBorder="1" applyAlignment="1">
      <alignment horizontal="center" wrapText="1"/>
    </xf>
    <xf numFmtId="4" fontId="7" fillId="11" borderId="10" xfId="0" applyNumberFormat="1" applyFont="1" applyFill="1" applyBorder="1" applyAlignment="1">
      <alignment horizontal="center" wrapText="1"/>
    </xf>
    <xf numFmtId="4" fontId="7" fillId="11" borderId="10" xfId="0" applyNumberFormat="1" applyFont="1" applyFill="1" applyBorder="1" applyAlignment="1">
      <alignment horizontal="center"/>
    </xf>
    <xf numFmtId="2" fontId="11" fillId="11" borderId="12" xfId="0" applyNumberFormat="1" applyFont="1" applyFill="1" applyBorder="1" applyAlignment="1">
      <alignment horizontal="center" wrapText="1"/>
    </xf>
    <xf numFmtId="0" fontId="9" fillId="11" borderId="10" xfId="0" applyFont="1" applyFill="1" applyBorder="1" applyAlignment="1">
      <alignment horizontal="center"/>
    </xf>
    <xf numFmtId="4" fontId="5" fillId="11" borderId="12" xfId="0" applyNumberFormat="1" applyFont="1" applyFill="1" applyBorder="1" applyAlignment="1">
      <alignment horizontal="center"/>
    </xf>
    <xf numFmtId="4" fontId="7" fillId="11" borderId="10" xfId="0" applyNumberFormat="1" applyFont="1" applyFill="1" applyBorder="1" applyAlignment="1">
      <alignment horizontal="left" wrapText="1"/>
    </xf>
    <xf numFmtId="4" fontId="7" fillId="2" borderId="10" xfId="0" applyNumberFormat="1" applyFont="1" applyFill="1" applyBorder="1" applyAlignment="1">
      <alignment horizontal="left" wrapText="1"/>
    </xf>
    <xf numFmtId="0" fontId="9" fillId="11" borderId="10" xfId="0" applyFont="1" applyFill="1" applyBorder="1" applyAlignment="1">
      <alignment horizontal="center" wrapText="1"/>
    </xf>
    <xf numFmtId="4" fontId="32" fillId="11" borderId="10" xfId="0" applyNumberFormat="1" applyFont="1" applyFill="1" applyBorder="1" applyAlignment="1">
      <alignment horizontal="center"/>
    </xf>
    <xf numFmtId="4" fontId="32" fillId="2" borderId="10" xfId="0" applyNumberFormat="1" applyFont="1" applyFill="1" applyBorder="1" applyAlignment="1">
      <alignment horizontal="center"/>
    </xf>
    <xf numFmtId="4" fontId="10" fillId="11" borderId="12" xfId="1" applyNumberFormat="1" applyFont="1" applyFill="1" applyBorder="1" applyAlignment="1">
      <alignment horizontal="center"/>
    </xf>
    <xf numFmtId="4" fontId="8" fillId="0" borderId="10" xfId="1" applyNumberFormat="1" applyFont="1" applyFill="1" applyBorder="1" applyAlignment="1">
      <alignment horizontal="center"/>
    </xf>
    <xf numFmtId="4" fontId="32" fillId="2" borderId="14" xfId="0" applyNumberFormat="1" applyFont="1" applyFill="1" applyBorder="1" applyAlignment="1">
      <alignment horizontal="center"/>
    </xf>
    <xf numFmtId="4" fontId="10" fillId="0" borderId="10" xfId="1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0" fillId="4" borderId="10" xfId="0" applyFill="1" applyBorder="1" applyAlignment="1"/>
    <xf numFmtId="0" fontId="0" fillId="2" borderId="10" xfId="0" applyFill="1" applyBorder="1" applyAlignment="1"/>
    <xf numFmtId="0" fontId="0" fillId="0" borderId="10" xfId="0" applyBorder="1" applyAlignment="1"/>
    <xf numFmtId="4" fontId="11" fillId="2" borderId="10" xfId="0" applyNumberFormat="1" applyFon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164" fontId="9" fillId="9" borderId="1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165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4" fontId="10" fillId="2" borderId="0" xfId="1" applyNumberFormat="1" applyFont="1" applyFill="1" applyBorder="1" applyAlignment="1">
      <alignment horizontal="center"/>
    </xf>
    <xf numFmtId="0" fontId="33" fillId="2" borderId="0" xfId="0" applyFont="1" applyFill="1" applyBorder="1" applyAlignment="1"/>
    <xf numFmtId="0" fontId="9" fillId="2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/>
    </xf>
    <xf numFmtId="43" fontId="5" fillId="2" borderId="21" xfId="1" applyFont="1" applyFill="1" applyBorder="1" applyAlignment="1">
      <alignment horizontal="left" wrapText="1"/>
    </xf>
    <xf numFmtId="43" fontId="5" fillId="2" borderId="16" xfId="1" applyFont="1" applyFill="1" applyBorder="1" applyAlignment="1">
      <alignment horizontal="left" wrapText="1"/>
    </xf>
    <xf numFmtId="43" fontId="5" fillId="2" borderId="22" xfId="1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1" fillId="4" borderId="41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24" xfId="0" applyFont="1" applyBorder="1" applyAlignment="1"/>
    <xf numFmtId="0" fontId="9" fillId="0" borderId="25" xfId="0" applyFont="1" applyBorder="1" applyAlignment="1"/>
    <xf numFmtId="0" fontId="9" fillId="0" borderId="26" xfId="0" applyFont="1" applyBorder="1" applyAlignment="1"/>
    <xf numFmtId="0" fontId="16" fillId="2" borderId="36" xfId="0" applyFont="1" applyFill="1" applyBorder="1" applyAlignment="1">
      <alignment horizontal="left" vertical="top"/>
    </xf>
    <xf numFmtId="0" fontId="16" fillId="2" borderId="37" xfId="0" applyFont="1" applyFill="1" applyBorder="1" applyAlignment="1">
      <alignment horizontal="left" vertical="top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2" fillId="2" borderId="32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6" fillId="2" borderId="0" xfId="0" applyFont="1" applyFill="1" applyBorder="1" applyAlignment="1"/>
    <xf numFmtId="0" fontId="16" fillId="2" borderId="34" xfId="0" applyFont="1" applyFill="1" applyBorder="1" applyAlignment="1"/>
    <xf numFmtId="0" fontId="16" fillId="2" borderId="0" xfId="0" applyFont="1" applyFill="1" applyBorder="1" applyAlignment="1">
      <alignment horizontal="left"/>
    </xf>
    <xf numFmtId="0" fontId="16" fillId="2" borderId="34" xfId="0" applyFont="1" applyFill="1" applyBorder="1" applyAlignment="1">
      <alignment horizontal="left"/>
    </xf>
    <xf numFmtId="0" fontId="24" fillId="0" borderId="10" xfId="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2" borderId="10" xfId="7" applyFont="1" applyFill="1" applyBorder="1" applyAlignment="1">
      <alignment horizontal="center" vertical="center" wrapText="1"/>
    </xf>
    <xf numFmtId="0" fontId="20" fillId="0" borderId="10" xfId="7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18" fillId="0" borderId="10" xfId="7" applyFont="1" applyFill="1" applyBorder="1" applyAlignment="1">
      <alignment horizontal="center" vertical="center" wrapText="1"/>
    </xf>
    <xf numFmtId="2" fontId="27" fillId="0" borderId="14" xfId="4" applyNumberFormat="1" applyFont="1" applyBorder="1" applyAlignment="1">
      <alignment horizontal="center" vertical="center"/>
    </xf>
    <xf numFmtId="2" fontId="27" fillId="0" borderId="39" xfId="4" applyNumberFormat="1" applyFont="1" applyBorder="1" applyAlignment="1">
      <alignment horizontal="center" vertical="center"/>
    </xf>
    <xf numFmtId="2" fontId="27" fillId="0" borderId="40" xfId="4" applyNumberFormat="1" applyFont="1" applyBorder="1" applyAlignment="1">
      <alignment horizontal="center" vertical="center"/>
    </xf>
    <xf numFmtId="0" fontId="25" fillId="12" borderId="31" xfId="4" applyFont="1" applyFill="1" applyBorder="1" applyAlignment="1">
      <alignment horizontal="center" vertical="center"/>
    </xf>
    <xf numFmtId="0" fontId="25" fillId="12" borderId="32" xfId="4" applyFont="1" applyFill="1" applyBorder="1" applyAlignment="1">
      <alignment horizontal="center" vertical="center"/>
    </xf>
    <xf numFmtId="0" fontId="25" fillId="12" borderId="30" xfId="4" applyFont="1" applyFill="1" applyBorder="1" applyAlignment="1">
      <alignment horizontal="center" vertical="center"/>
    </xf>
    <xf numFmtId="0" fontId="25" fillId="12" borderId="33" xfId="4" applyFont="1" applyFill="1" applyBorder="1" applyAlignment="1">
      <alignment horizontal="center" vertical="center"/>
    </xf>
    <xf numFmtId="0" fontId="25" fillId="12" borderId="0" xfId="4" applyFont="1" applyFill="1" applyBorder="1" applyAlignment="1">
      <alignment horizontal="center" vertical="center"/>
    </xf>
    <xf numFmtId="0" fontId="25" fillId="12" borderId="34" xfId="4" applyFont="1" applyFill="1" applyBorder="1" applyAlignment="1">
      <alignment horizontal="center" vertical="center"/>
    </xf>
    <xf numFmtId="0" fontId="25" fillId="12" borderId="35" xfId="4" applyFont="1" applyFill="1" applyBorder="1" applyAlignment="1">
      <alignment horizontal="center" vertical="center"/>
    </xf>
    <xf numFmtId="0" fontId="25" fillId="12" borderId="36" xfId="4" applyFont="1" applyFill="1" applyBorder="1" applyAlignment="1">
      <alignment horizontal="center" vertical="center"/>
    </xf>
    <xf numFmtId="0" fontId="25" fillId="12" borderId="37" xfId="4" applyFont="1" applyFill="1" applyBorder="1" applyAlignment="1">
      <alignment horizontal="center" vertical="center"/>
    </xf>
    <xf numFmtId="0" fontId="0" fillId="12" borderId="11" xfId="4" applyFont="1" applyFill="1" applyBorder="1" applyAlignment="1">
      <alignment horizontal="left" wrapText="1"/>
    </xf>
    <xf numFmtId="0" fontId="0" fillId="12" borderId="28" xfId="4" applyFont="1" applyFill="1" applyBorder="1" applyAlignment="1">
      <alignment horizontal="left" wrapText="1"/>
    </xf>
    <xf numFmtId="0" fontId="0" fillId="12" borderId="38" xfId="4" applyFont="1" applyFill="1" applyBorder="1" applyAlignment="1">
      <alignment horizontal="left" wrapText="1"/>
    </xf>
    <xf numFmtId="0" fontId="26" fillId="2" borderId="10" xfId="4" applyFont="1" applyFill="1" applyBorder="1" applyAlignment="1">
      <alignment horizontal="center" vertical="top"/>
    </xf>
    <xf numFmtId="0" fontId="26" fillId="2" borderId="10" xfId="4" applyFont="1" applyFill="1" applyBorder="1" applyAlignment="1">
      <alignment horizontal="center" vertical="top" wrapText="1"/>
    </xf>
    <xf numFmtId="0" fontId="26" fillId="0" borderId="11" xfId="4" applyFont="1" applyBorder="1" applyAlignment="1">
      <alignment horizontal="center" vertical="top" wrapText="1"/>
    </xf>
    <xf numFmtId="0" fontId="26" fillId="0" borderId="28" xfId="4" applyFont="1" applyBorder="1" applyAlignment="1">
      <alignment horizontal="center" vertical="top" wrapText="1"/>
    </xf>
    <xf numFmtId="0" fontId="26" fillId="0" borderId="38" xfId="4" applyFont="1" applyBorder="1" applyAlignment="1">
      <alignment horizontal="center" vertical="top" wrapText="1"/>
    </xf>
    <xf numFmtId="2" fontId="27" fillId="0" borderId="14" xfId="4" applyNumberFormat="1" applyFont="1" applyBorder="1" applyAlignment="1">
      <alignment horizontal="center" vertical="center" wrapText="1"/>
    </xf>
    <xf numFmtId="2" fontId="27" fillId="0" borderId="39" xfId="4" applyNumberFormat="1" applyFont="1" applyBorder="1" applyAlignment="1">
      <alignment horizontal="center" vertical="center" wrapText="1"/>
    </xf>
    <xf numFmtId="2" fontId="27" fillId="0" borderId="40" xfId="4" applyNumberFormat="1" applyFont="1" applyBorder="1" applyAlignment="1">
      <alignment horizontal="center" vertical="center" wrapText="1"/>
    </xf>
    <xf numFmtId="2" fontId="27" fillId="0" borderId="10" xfId="4" applyNumberFormat="1" applyFont="1" applyBorder="1" applyAlignment="1">
      <alignment horizontal="center" vertical="center"/>
    </xf>
    <xf numFmtId="0" fontId="26" fillId="0" borderId="10" xfId="4" applyFont="1" applyBorder="1" applyAlignment="1">
      <alignment horizontal="center" wrapText="1"/>
    </xf>
    <xf numFmtId="0" fontId="15" fillId="2" borderId="0" xfId="0" applyFont="1" applyFill="1" applyBorder="1" applyAlignment="1">
      <alignment horizontal="left" vertical="top"/>
    </xf>
    <xf numFmtId="0" fontId="15" fillId="2" borderId="34" xfId="0" applyFont="1" applyFill="1" applyBorder="1" applyAlignment="1">
      <alignment horizontal="left" vertical="top"/>
    </xf>
    <xf numFmtId="0" fontId="14" fillId="2" borderId="32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0" fontId="15" fillId="2" borderId="34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top"/>
    </xf>
    <xf numFmtId="9" fontId="27" fillId="0" borderId="38" xfId="4" applyNumberFormat="1" applyFont="1" applyBorder="1" applyAlignment="1">
      <alignment horizontal="center" vertical="center"/>
    </xf>
    <xf numFmtId="165" fontId="0" fillId="2" borderId="10" xfId="0" applyNumberFormat="1" applyFont="1" applyFill="1" applyBorder="1"/>
  </cellXfs>
  <cellStyles count="9">
    <cellStyle name="0,0_x000d__x000a_NA_x000d__x000a_" xfId="4"/>
    <cellStyle name="Hiperlink" xfId="8" builtinId="8"/>
    <cellStyle name="Normal" xfId="0" builtinId="0"/>
    <cellStyle name="Normal 10 2" xfId="7"/>
    <cellStyle name="Normal 11" xfId="2"/>
    <cellStyle name="Porcentagem" xfId="6" builtinId="5"/>
    <cellStyle name="Separador de milhares 10" xfId="5"/>
    <cellStyle name="Separador de milhares 11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51956</xdr:rowOff>
    </xdr:from>
    <xdr:to>
      <xdr:col>2</xdr:col>
      <xdr:colOff>2528455</xdr:colOff>
      <xdr:row>4</xdr:row>
      <xdr:rowOff>73641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2692977" y="51956"/>
          <a:ext cx="1194955" cy="930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19050</xdr:rowOff>
    </xdr:from>
    <xdr:to>
      <xdr:col>2</xdr:col>
      <xdr:colOff>5052</xdr:colOff>
      <xdr:row>5</xdr:row>
      <xdr:rowOff>85724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628651" y="19050"/>
          <a:ext cx="1100426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411956</xdr:colOff>
      <xdr:row>7</xdr:row>
      <xdr:rowOff>95249</xdr:rowOff>
    </xdr:from>
    <xdr:to>
      <xdr:col>10</xdr:col>
      <xdr:colOff>171450</xdr:colOff>
      <xdr:row>27</xdr:row>
      <xdr:rowOff>95250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94" t="31384" r="41301" b="19261"/>
        <a:stretch/>
      </xdr:blipFill>
      <xdr:spPr>
        <a:xfrm>
          <a:off x="411956" y="1323974"/>
          <a:ext cx="5855494" cy="3810001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0</xdr:row>
      <xdr:rowOff>38100</xdr:rowOff>
    </xdr:from>
    <xdr:to>
      <xdr:col>1</xdr:col>
      <xdr:colOff>604990</xdr:colOff>
      <xdr:row>5</xdr:row>
      <xdr:rowOff>142875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28576" y="38100"/>
          <a:ext cx="118601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2</xdr:col>
      <xdr:colOff>10182</xdr:colOff>
      <xdr:row>5</xdr:row>
      <xdr:rowOff>85726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241"/>
        <a:stretch>
          <a:fillRect/>
        </a:stretch>
      </xdr:blipFill>
      <xdr:spPr bwMode="auto">
        <a:xfrm>
          <a:off x="0" y="28576"/>
          <a:ext cx="1296057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opLeftCell="A85" zoomScale="110" zoomScaleNormal="110" workbookViewId="0">
      <selection activeCell="J3" sqref="J3"/>
    </sheetView>
  </sheetViews>
  <sheetFormatPr defaultColWidth="11.5703125" defaultRowHeight="12" x14ac:dyDescent="0.2"/>
  <cols>
    <col min="1" max="1" width="5.140625" style="2" customWidth="1"/>
    <col min="2" max="2" width="15.140625" style="40" customWidth="1"/>
    <col min="3" max="3" width="43.7109375" style="2" customWidth="1"/>
    <col min="4" max="4" width="6" style="2" customWidth="1"/>
    <col min="5" max="5" width="7.5703125" style="41" customWidth="1"/>
    <col min="6" max="6" width="10" style="42" customWidth="1"/>
    <col min="7" max="7" width="17" style="43" customWidth="1"/>
    <col min="8" max="8" width="11.5703125" style="2" customWidth="1"/>
    <col min="9" max="16384" width="11.5703125" style="2"/>
  </cols>
  <sheetData>
    <row r="1" spans="1:20" ht="24.95" customHeight="1" x14ac:dyDescent="0.2">
      <c r="A1" s="350"/>
      <c r="B1" s="351"/>
      <c r="C1" s="351"/>
      <c r="D1" s="351"/>
      <c r="E1" s="351"/>
      <c r="F1" s="351"/>
      <c r="G1" s="352"/>
      <c r="H1" s="1"/>
      <c r="I1" s="1"/>
      <c r="J1" s="1"/>
      <c r="K1" s="1"/>
      <c r="L1" s="1"/>
      <c r="M1" s="1"/>
      <c r="N1" s="1"/>
    </row>
    <row r="2" spans="1:20" ht="24.95" customHeight="1" x14ac:dyDescent="0.2">
      <c r="A2" s="353"/>
      <c r="B2" s="354"/>
      <c r="C2" s="354"/>
      <c r="D2" s="354"/>
      <c r="E2" s="354"/>
      <c r="F2" s="354"/>
      <c r="G2" s="355"/>
      <c r="H2" s="1"/>
      <c r="I2" s="1"/>
      <c r="J2" s="1"/>
      <c r="K2" s="1"/>
      <c r="L2" s="1"/>
      <c r="M2" s="1"/>
      <c r="N2" s="1"/>
    </row>
    <row r="3" spans="1:20" ht="21" customHeight="1" x14ac:dyDescent="0.2">
      <c r="A3" s="353"/>
      <c r="B3" s="354"/>
      <c r="C3" s="354"/>
      <c r="D3" s="354"/>
      <c r="E3" s="354"/>
      <c r="F3" s="354"/>
      <c r="G3" s="355"/>
      <c r="H3" s="1"/>
      <c r="I3" s="1"/>
      <c r="J3" s="1"/>
      <c r="K3" s="1"/>
      <c r="L3" s="1"/>
      <c r="M3" s="1"/>
      <c r="N3" s="1"/>
    </row>
    <row r="4" spans="1:20" ht="1.5" customHeight="1" x14ac:dyDescent="0.2">
      <c r="A4" s="356"/>
      <c r="B4" s="357"/>
      <c r="C4" s="357"/>
      <c r="D4" s="357"/>
      <c r="E4" s="357"/>
      <c r="F4" s="357"/>
      <c r="G4" s="358"/>
      <c r="H4" s="1"/>
      <c r="I4" s="1"/>
      <c r="J4" s="1"/>
      <c r="K4" s="1"/>
      <c r="L4" s="1"/>
      <c r="M4" s="1"/>
      <c r="N4" s="1"/>
    </row>
    <row r="5" spans="1:20" ht="9.9499999999999993" customHeight="1" thickBot="1" x14ac:dyDescent="0.25">
      <c r="A5" s="359"/>
      <c r="B5" s="360"/>
      <c r="C5" s="360"/>
      <c r="D5" s="360"/>
      <c r="E5" s="360"/>
      <c r="F5" s="360"/>
      <c r="G5" s="36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thickBot="1" x14ac:dyDescent="0.25">
      <c r="A6" s="356" t="s">
        <v>1</v>
      </c>
      <c r="B6" s="357"/>
      <c r="C6" s="357"/>
      <c r="D6" s="357"/>
      <c r="E6" s="357"/>
      <c r="F6" s="357"/>
      <c r="G6" s="3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x14ac:dyDescent="0.2">
      <c r="A7" s="362" t="s">
        <v>152</v>
      </c>
      <c r="B7" s="363"/>
      <c r="C7" s="363"/>
      <c r="D7" s="363"/>
      <c r="E7" s="363"/>
      <c r="F7" s="363"/>
      <c r="G7" s="364"/>
      <c r="H7" s="1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x14ac:dyDescent="0.2">
      <c r="A8" s="344" t="s">
        <v>2</v>
      </c>
      <c r="B8" s="345"/>
      <c r="C8" s="345"/>
      <c r="D8" s="345"/>
      <c r="E8" s="345"/>
      <c r="F8" s="345"/>
      <c r="G8" s="346"/>
      <c r="H8" s="1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x14ac:dyDescent="0.2">
      <c r="A9" s="344" t="s">
        <v>153</v>
      </c>
      <c r="B9" s="345"/>
      <c r="C9" s="345"/>
      <c r="D9" s="345"/>
      <c r="E9" s="345"/>
      <c r="F9" s="345"/>
      <c r="G9" s="34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x14ac:dyDescent="0.2">
      <c r="A10" s="344" t="s">
        <v>305</v>
      </c>
      <c r="B10" s="345"/>
      <c r="C10" s="345"/>
      <c r="D10" s="345"/>
      <c r="E10" s="345"/>
      <c r="F10" s="345"/>
      <c r="G10" s="34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 x14ac:dyDescent="0.2">
      <c r="A11" s="341" t="s">
        <v>3</v>
      </c>
      <c r="B11" s="342"/>
      <c r="C11" s="342"/>
      <c r="D11" s="342"/>
      <c r="E11" s="342"/>
      <c r="F11" s="342"/>
      <c r="G11" s="34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x14ac:dyDescent="0.2">
      <c r="A12" s="268"/>
      <c r="B12" s="269"/>
      <c r="C12" s="230"/>
      <c r="D12" s="231"/>
      <c r="E12" s="73"/>
      <c r="F12" s="270"/>
      <c r="G12" s="27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6" customFormat="1" ht="38.25" x14ac:dyDescent="0.2">
      <c r="A13" s="237" t="s">
        <v>4</v>
      </c>
      <c r="B13" s="262" t="s">
        <v>259</v>
      </c>
      <c r="C13" s="262" t="s">
        <v>5</v>
      </c>
      <c r="D13" s="238" t="s">
        <v>187</v>
      </c>
      <c r="E13" s="239" t="s">
        <v>6</v>
      </c>
      <c r="F13" s="260" t="s">
        <v>7</v>
      </c>
      <c r="G13" s="261" t="s">
        <v>260</v>
      </c>
      <c r="H13" s="5"/>
      <c r="I13" s="8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6" customFormat="1" ht="12.75" x14ac:dyDescent="0.2">
      <c r="A14" s="229" t="s">
        <v>144</v>
      </c>
      <c r="B14" s="240"/>
      <c r="C14" s="240" t="s">
        <v>143</v>
      </c>
      <c r="D14" s="241"/>
      <c r="E14" s="242"/>
      <c r="F14" s="243"/>
      <c r="G14" s="324">
        <f>G15+G16</f>
        <v>13339.92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6" customFormat="1" ht="25.5" x14ac:dyDescent="0.2">
      <c r="A15" s="230" t="s">
        <v>145</v>
      </c>
      <c r="B15" s="64" t="s">
        <v>151</v>
      </c>
      <c r="C15" s="55" t="s">
        <v>147</v>
      </c>
      <c r="D15" s="24" t="s">
        <v>148</v>
      </c>
      <c r="E15" s="73">
        <v>66</v>
      </c>
      <c r="F15" s="257">
        <v>106.5</v>
      </c>
      <c r="G15" s="72">
        <f>ROUND(F15*E15,2)</f>
        <v>7029</v>
      </c>
      <c r="H15" s="325"/>
      <c r="I15" s="5"/>
      <c r="J15" s="83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6" customFormat="1" ht="26.25" thickBot="1" x14ac:dyDescent="0.25">
      <c r="A16" s="230" t="s">
        <v>146</v>
      </c>
      <c r="B16" s="64" t="s">
        <v>149</v>
      </c>
      <c r="C16" s="55" t="s">
        <v>150</v>
      </c>
      <c r="D16" s="24" t="s">
        <v>148</v>
      </c>
      <c r="E16" s="73">
        <v>132</v>
      </c>
      <c r="F16" s="257">
        <v>47.81</v>
      </c>
      <c r="G16" s="72">
        <f>ROUND(F16*E16,2)</f>
        <v>6310.92</v>
      </c>
      <c r="H16" s="325"/>
      <c r="I16" s="5"/>
      <c r="J16" s="83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3" s="11" customFormat="1" ht="13.5" thickBot="1" x14ac:dyDescent="0.25">
      <c r="A17" s="232" t="s">
        <v>16</v>
      </c>
      <c r="B17" s="7"/>
      <c r="C17" s="244" t="s">
        <v>9</v>
      </c>
      <c r="D17" s="8" t="s">
        <v>10</v>
      </c>
      <c r="E17" s="9"/>
      <c r="F17" s="75"/>
      <c r="G17" s="84">
        <f>SUM(G18:G27)</f>
        <v>15063.61</v>
      </c>
      <c r="H17" s="3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0"/>
      <c r="V17" s="10"/>
      <c r="W17" s="10"/>
    </row>
    <row r="18" spans="1:23" s="16" customFormat="1" ht="25.5" x14ac:dyDescent="0.2">
      <c r="A18" s="233" t="s">
        <v>18</v>
      </c>
      <c r="B18" s="12" t="s">
        <v>70</v>
      </c>
      <c r="C18" s="247" t="s">
        <v>11</v>
      </c>
      <c r="D18" s="14" t="s">
        <v>12</v>
      </c>
      <c r="E18" s="78">
        <v>6</v>
      </c>
      <c r="F18" s="74">
        <v>403.87</v>
      </c>
      <c r="G18" s="74">
        <f>ROUND(F18*E18,2)</f>
        <v>2423.2199999999998</v>
      </c>
      <c r="H18" s="326"/>
      <c r="I18" s="15"/>
      <c r="J18" s="49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3" s="16" customFormat="1" ht="41.25" customHeight="1" x14ac:dyDescent="0.2">
      <c r="A19" s="233" t="s">
        <v>19</v>
      </c>
      <c r="B19" s="44" t="s">
        <v>69</v>
      </c>
      <c r="C19" s="248" t="s">
        <v>61</v>
      </c>
      <c r="D19" s="14" t="s">
        <v>12</v>
      </c>
      <c r="E19" s="32">
        <v>340</v>
      </c>
      <c r="F19" s="74">
        <v>3.27</v>
      </c>
      <c r="G19" s="74">
        <f t="shared" ref="G19:G27" si="0">ROUND(F19*E19,2)</f>
        <v>1111.8</v>
      </c>
      <c r="H19" s="326"/>
      <c r="I19" s="15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3" s="16" customFormat="1" ht="30.75" customHeight="1" x14ac:dyDescent="0.2">
      <c r="A20" s="233" t="s">
        <v>21</v>
      </c>
      <c r="B20" s="46" t="s">
        <v>71</v>
      </c>
      <c r="C20" s="248" t="s">
        <v>62</v>
      </c>
      <c r="D20" s="14" t="s">
        <v>12</v>
      </c>
      <c r="E20" s="32">
        <v>201</v>
      </c>
      <c r="F20" s="74">
        <v>2.98</v>
      </c>
      <c r="G20" s="74">
        <f t="shared" si="0"/>
        <v>598.98</v>
      </c>
      <c r="H20" s="326"/>
      <c r="I20" s="15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3" s="16" customFormat="1" ht="37.5" customHeight="1" x14ac:dyDescent="0.2">
      <c r="A21" s="233" t="s">
        <v>23</v>
      </c>
      <c r="B21" s="46" t="s">
        <v>64</v>
      </c>
      <c r="C21" s="248" t="s">
        <v>63</v>
      </c>
      <c r="D21" s="14" t="s">
        <v>12</v>
      </c>
      <c r="E21" s="32">
        <v>14.22</v>
      </c>
      <c r="F21" s="74">
        <v>51.24</v>
      </c>
      <c r="G21" s="74">
        <f t="shared" si="0"/>
        <v>728.63</v>
      </c>
      <c r="H21" s="326"/>
      <c r="I21" s="15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3" s="16" customFormat="1" ht="39" customHeight="1" x14ac:dyDescent="0.2">
      <c r="A22" s="233" t="s">
        <v>24</v>
      </c>
      <c r="B22" s="46" t="s">
        <v>66</v>
      </c>
      <c r="C22" s="248" t="s">
        <v>65</v>
      </c>
      <c r="D22" s="14" t="s">
        <v>12</v>
      </c>
      <c r="E22" s="32">
        <v>133.15</v>
      </c>
      <c r="F22" s="74">
        <v>21.26</v>
      </c>
      <c r="G22" s="74">
        <f t="shared" si="0"/>
        <v>2830.77</v>
      </c>
      <c r="H22" s="326"/>
      <c r="I22" s="15"/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3" s="16" customFormat="1" ht="30.75" customHeight="1" x14ac:dyDescent="0.2">
      <c r="A23" s="233" t="s">
        <v>26</v>
      </c>
      <c r="B23" s="64" t="s">
        <v>265</v>
      </c>
      <c r="C23" s="55" t="s">
        <v>251</v>
      </c>
      <c r="D23" s="14" t="s">
        <v>12</v>
      </c>
      <c r="E23" s="32">
        <v>29</v>
      </c>
      <c r="F23" s="74">
        <v>12.03</v>
      </c>
      <c r="G23" s="74">
        <f t="shared" si="0"/>
        <v>348.87</v>
      </c>
      <c r="H23" s="326"/>
      <c r="I23" s="22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3" s="16" customFormat="1" ht="25.5" x14ac:dyDescent="0.2">
      <c r="A24" s="233" t="s">
        <v>67</v>
      </c>
      <c r="B24" s="17" t="s">
        <v>154</v>
      </c>
      <c r="C24" s="249" t="s">
        <v>14</v>
      </c>
      <c r="D24" s="14" t="s">
        <v>13</v>
      </c>
      <c r="E24" s="80">
        <v>75.47</v>
      </c>
      <c r="F24" s="74">
        <v>27.46</v>
      </c>
      <c r="G24" s="74">
        <f t="shared" si="0"/>
        <v>2072.41</v>
      </c>
      <c r="H24" s="326"/>
      <c r="I24" s="15"/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3" s="16" customFormat="1" ht="38.25" x14ac:dyDescent="0.2">
      <c r="A25" s="233" t="s">
        <v>68</v>
      </c>
      <c r="B25" s="12" t="s">
        <v>155</v>
      </c>
      <c r="C25" s="247" t="s">
        <v>15</v>
      </c>
      <c r="D25" s="14" t="s">
        <v>13</v>
      </c>
      <c r="E25" s="80">
        <v>75.47</v>
      </c>
      <c r="F25" s="74">
        <v>8.0399999999999991</v>
      </c>
      <c r="G25" s="74">
        <f t="shared" si="0"/>
        <v>606.78</v>
      </c>
      <c r="H25" s="326"/>
      <c r="I25" s="15"/>
      <c r="J25" s="49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3" s="16" customFormat="1" ht="38.25" x14ac:dyDescent="0.2">
      <c r="A26" s="233" t="s">
        <v>178</v>
      </c>
      <c r="B26" s="12" t="s">
        <v>179</v>
      </c>
      <c r="C26" s="247" t="s">
        <v>180</v>
      </c>
      <c r="D26" s="14" t="s">
        <v>12</v>
      </c>
      <c r="E26" s="80">
        <v>340</v>
      </c>
      <c r="F26" s="74">
        <v>1.9</v>
      </c>
      <c r="G26" s="74">
        <f t="shared" si="0"/>
        <v>646</v>
      </c>
      <c r="H26" s="326"/>
      <c r="I26" s="82"/>
      <c r="J26" s="49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3" s="16" customFormat="1" ht="26.25" x14ac:dyDescent="0.25">
      <c r="A27" s="233" t="s">
        <v>266</v>
      </c>
      <c r="B27" s="64" t="s">
        <v>267</v>
      </c>
      <c r="C27" s="225" t="s">
        <v>268</v>
      </c>
      <c r="D27" s="14" t="s">
        <v>12</v>
      </c>
      <c r="E27" s="80">
        <v>335.1</v>
      </c>
      <c r="F27" s="74">
        <v>11.03</v>
      </c>
      <c r="G27" s="74">
        <f t="shared" si="0"/>
        <v>3696.15</v>
      </c>
      <c r="H27" s="326"/>
      <c r="I27"/>
      <c r="J27" s="49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3" s="23" customFormat="1" ht="12.75" x14ac:dyDescent="0.2">
      <c r="A28" s="234" t="s">
        <v>28</v>
      </c>
      <c r="B28" s="20"/>
      <c r="C28" s="250" t="s">
        <v>17</v>
      </c>
      <c r="D28" s="8" t="s">
        <v>10</v>
      </c>
      <c r="E28" s="21"/>
      <c r="F28" s="75"/>
      <c r="G28" s="22">
        <f>SUM(G29:G33)</f>
        <v>23173.913800000002</v>
      </c>
      <c r="H28" s="332"/>
      <c r="I28" s="18"/>
      <c r="J28" s="1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3" s="16" customFormat="1" ht="38.25" x14ac:dyDescent="0.2">
      <c r="A29" s="231" t="s">
        <v>30</v>
      </c>
      <c r="B29" s="12" t="s">
        <v>156</v>
      </c>
      <c r="C29" s="247" t="s">
        <v>20</v>
      </c>
      <c r="D29" s="14" t="s">
        <v>12</v>
      </c>
      <c r="E29" s="80">
        <v>165</v>
      </c>
      <c r="F29" s="74">
        <v>13.88</v>
      </c>
      <c r="G29" s="74">
        <f>F29*E29</f>
        <v>2290.2000000000003</v>
      </c>
      <c r="H29" s="326"/>
      <c r="I29" s="1"/>
      <c r="J29" s="49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3" s="16" customFormat="1" ht="26.25" thickBot="1" x14ac:dyDescent="0.25">
      <c r="A30" s="231" t="s">
        <v>31</v>
      </c>
      <c r="B30" s="12" t="s">
        <v>157</v>
      </c>
      <c r="C30" s="247" t="s">
        <v>22</v>
      </c>
      <c r="D30" s="14" t="s">
        <v>12</v>
      </c>
      <c r="E30" s="80">
        <v>335.1</v>
      </c>
      <c r="F30" s="81">
        <v>21.71</v>
      </c>
      <c r="G30" s="74">
        <f t="shared" ref="G30:G33" si="1">F30*E30</f>
        <v>7275.0210000000006</v>
      </c>
      <c r="H30" s="326"/>
      <c r="I30" s="1"/>
      <c r="J30" s="49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3" s="27" customFormat="1" ht="26.25" thickBot="1" x14ac:dyDescent="0.25">
      <c r="A31" s="231" t="s">
        <v>274</v>
      </c>
      <c r="B31" s="12" t="s">
        <v>158</v>
      </c>
      <c r="C31" s="247" t="s">
        <v>25</v>
      </c>
      <c r="D31" s="14" t="s">
        <v>12</v>
      </c>
      <c r="E31" s="80">
        <v>75.599999999999994</v>
      </c>
      <c r="F31" s="81">
        <v>17.829999999999998</v>
      </c>
      <c r="G31" s="74">
        <f t="shared" si="1"/>
        <v>1347.9479999999999</v>
      </c>
      <c r="H31" s="326"/>
      <c r="I31" s="47"/>
      <c r="J31" s="4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6"/>
    </row>
    <row r="32" spans="1:23" s="19" customFormat="1" ht="26.25" thickBot="1" x14ac:dyDescent="0.25">
      <c r="A32" s="231" t="s">
        <v>33</v>
      </c>
      <c r="B32" s="12" t="s">
        <v>159</v>
      </c>
      <c r="C32" s="247" t="s">
        <v>27</v>
      </c>
      <c r="D32" s="14" t="s">
        <v>12</v>
      </c>
      <c r="E32" s="80">
        <v>30.82</v>
      </c>
      <c r="F32" s="81">
        <v>28.99</v>
      </c>
      <c r="G32" s="74">
        <f t="shared" si="1"/>
        <v>893.47179999999992</v>
      </c>
      <c r="H32" s="326"/>
      <c r="I32" s="48"/>
      <c r="J32" s="49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1" s="79" customFormat="1" ht="42.75" customHeight="1" thickBot="1" x14ac:dyDescent="0.25">
      <c r="A33" s="231" t="s">
        <v>34</v>
      </c>
      <c r="B33" s="56" t="s">
        <v>177</v>
      </c>
      <c r="C33" s="55" t="s">
        <v>176</v>
      </c>
      <c r="D33" s="14" t="s">
        <v>12</v>
      </c>
      <c r="E33" s="80">
        <v>500.1</v>
      </c>
      <c r="F33" s="81">
        <v>22.73</v>
      </c>
      <c r="G33" s="74">
        <f t="shared" si="1"/>
        <v>11367.273000000001</v>
      </c>
      <c r="H33" s="326"/>
      <c r="I33" s="48"/>
      <c r="J33" s="49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1" s="30" customFormat="1" ht="13.5" thickBot="1" x14ac:dyDescent="0.25">
      <c r="A34" s="234" t="s">
        <v>35</v>
      </c>
      <c r="B34" s="28"/>
      <c r="C34" s="251" t="s">
        <v>29</v>
      </c>
      <c r="D34" s="8" t="s">
        <v>10</v>
      </c>
      <c r="E34" s="21"/>
      <c r="F34" s="75"/>
      <c r="G34" s="22">
        <f>SUM(G35:G40)</f>
        <v>22653.9</v>
      </c>
      <c r="H34" s="3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9"/>
    </row>
    <row r="35" spans="1:21" s="1" customFormat="1" ht="51" x14ac:dyDescent="0.2">
      <c r="A35" s="233" t="s">
        <v>37</v>
      </c>
      <c r="B35" s="64" t="s">
        <v>264</v>
      </c>
      <c r="C35" s="55" t="s">
        <v>252</v>
      </c>
      <c r="D35" s="14" t="s">
        <v>12</v>
      </c>
      <c r="E35" s="32">
        <v>35.28</v>
      </c>
      <c r="F35" s="258">
        <v>409.83</v>
      </c>
      <c r="G35" s="74">
        <f>ROUND(F35*E35,2)</f>
        <v>14458.8</v>
      </c>
      <c r="H35" s="326"/>
      <c r="I35" s="226"/>
    </row>
    <row r="36" spans="1:21" s="1" customFormat="1" ht="55.5" customHeight="1" x14ac:dyDescent="0.2">
      <c r="A36" s="233" t="s">
        <v>38</v>
      </c>
      <c r="B36" s="62" t="s">
        <v>87</v>
      </c>
      <c r="C36" s="61" t="s">
        <v>88</v>
      </c>
      <c r="D36" s="14" t="s">
        <v>12</v>
      </c>
      <c r="E36" s="32">
        <v>3</v>
      </c>
      <c r="F36" s="74">
        <v>406.46</v>
      </c>
      <c r="G36" s="74">
        <f t="shared" ref="G36:G40" si="2">ROUND(F36*E36,2)</f>
        <v>1219.3800000000001</v>
      </c>
      <c r="H36" s="326"/>
      <c r="J36" s="49"/>
    </row>
    <row r="37" spans="1:21" s="1" customFormat="1" ht="55.5" customHeight="1" x14ac:dyDescent="0.2">
      <c r="A37" s="233" t="s">
        <v>39</v>
      </c>
      <c r="B37" s="62" t="s">
        <v>182</v>
      </c>
      <c r="C37" s="61" t="s">
        <v>183</v>
      </c>
      <c r="D37" s="14" t="s">
        <v>32</v>
      </c>
      <c r="E37" s="32">
        <v>16</v>
      </c>
      <c r="F37" s="74">
        <v>91.74</v>
      </c>
      <c r="G37" s="74">
        <f>ROUND(F37*E37,2)</f>
        <v>1467.84</v>
      </c>
      <c r="H37" s="326"/>
      <c r="J37" s="49"/>
    </row>
    <row r="38" spans="1:21" s="1" customFormat="1" ht="57" customHeight="1" x14ac:dyDescent="0.2">
      <c r="A38" s="233" t="s">
        <v>40</v>
      </c>
      <c r="B38" s="62" t="s">
        <v>85</v>
      </c>
      <c r="C38" s="61" t="s">
        <v>86</v>
      </c>
      <c r="D38" s="14" t="s">
        <v>12</v>
      </c>
      <c r="E38" s="32">
        <v>5.04</v>
      </c>
      <c r="F38" s="74">
        <v>595.54</v>
      </c>
      <c r="G38" s="74">
        <f t="shared" si="2"/>
        <v>3001.52</v>
      </c>
      <c r="H38" s="326"/>
      <c r="J38" s="49"/>
    </row>
    <row r="39" spans="1:21" s="1" customFormat="1" ht="31.5" customHeight="1" x14ac:dyDescent="0.2">
      <c r="A39" s="233" t="s">
        <v>181</v>
      </c>
      <c r="B39" s="266" t="s">
        <v>270</v>
      </c>
      <c r="C39" s="225" t="s">
        <v>271</v>
      </c>
      <c r="D39" s="14" t="s">
        <v>12</v>
      </c>
      <c r="E39" s="32">
        <v>5</v>
      </c>
      <c r="F39" s="74">
        <v>149.38</v>
      </c>
      <c r="G39" s="74">
        <f t="shared" si="2"/>
        <v>746.9</v>
      </c>
      <c r="H39" s="326"/>
      <c r="J39" s="49"/>
    </row>
    <row r="40" spans="1:21" s="1" customFormat="1" ht="68.25" customHeight="1" x14ac:dyDescent="0.25">
      <c r="A40" s="233" t="s">
        <v>269</v>
      </c>
      <c r="B40" s="64" t="s">
        <v>272</v>
      </c>
      <c r="C40" s="55" t="s">
        <v>273</v>
      </c>
      <c r="D40" s="14" t="s">
        <v>12</v>
      </c>
      <c r="E40" s="32">
        <v>4.2</v>
      </c>
      <c r="F40" s="74">
        <v>418.92</v>
      </c>
      <c r="G40" s="74">
        <f t="shared" si="2"/>
        <v>1759.46</v>
      </c>
      <c r="H40" s="326"/>
      <c r="I40"/>
      <c r="J40" s="49"/>
    </row>
    <row r="41" spans="1:21" s="1" customFormat="1" ht="12.75" x14ac:dyDescent="0.2">
      <c r="A41" s="235" t="s">
        <v>41</v>
      </c>
      <c r="B41" s="228"/>
      <c r="C41" s="252" t="s">
        <v>90</v>
      </c>
      <c r="D41" s="8"/>
      <c r="E41" s="53"/>
      <c r="F41" s="75"/>
      <c r="G41" s="85">
        <f>SUM(G42)</f>
        <v>2080.89</v>
      </c>
      <c r="H41" s="327"/>
    </row>
    <row r="42" spans="1:21" s="1" customFormat="1" ht="82.5" customHeight="1" x14ac:dyDescent="0.2">
      <c r="A42" s="236" t="s">
        <v>43</v>
      </c>
      <c r="B42" s="50" t="s">
        <v>91</v>
      </c>
      <c r="C42" s="59" t="s">
        <v>56</v>
      </c>
      <c r="D42" s="54" t="s">
        <v>12</v>
      </c>
      <c r="E42" s="32">
        <v>27</v>
      </c>
      <c r="F42" s="76">
        <v>77.069999999999993</v>
      </c>
      <c r="G42" s="76">
        <f>ROUND(F42*E42,2)</f>
        <v>2080.89</v>
      </c>
      <c r="H42" s="327"/>
      <c r="J42" s="49"/>
    </row>
    <row r="43" spans="1:21" s="31" customFormat="1" ht="13.5" thickBot="1" x14ac:dyDescent="0.25">
      <c r="A43" s="234" t="s">
        <v>44</v>
      </c>
      <c r="B43" s="28"/>
      <c r="C43" s="251" t="s">
        <v>36</v>
      </c>
      <c r="D43" s="8" t="s">
        <v>10</v>
      </c>
      <c r="E43" s="21"/>
      <c r="F43" s="75"/>
      <c r="G43" s="22">
        <f>SUM(G44:G51)</f>
        <v>33609.630000000005</v>
      </c>
      <c r="H43" s="3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s="1" customFormat="1" ht="54" customHeight="1" x14ac:dyDescent="0.2">
      <c r="A44" s="236" t="s">
        <v>46</v>
      </c>
      <c r="B44" s="57" t="s">
        <v>77</v>
      </c>
      <c r="C44" s="59" t="s">
        <v>78</v>
      </c>
      <c r="D44" s="14" t="s">
        <v>12</v>
      </c>
      <c r="E44" s="32">
        <v>228</v>
      </c>
      <c r="F44" s="74">
        <v>3.89</v>
      </c>
      <c r="G44" s="35">
        <f>ROUND(F44*E44,2)</f>
        <v>886.92</v>
      </c>
      <c r="H44" s="326"/>
      <c r="J44" s="49"/>
    </row>
    <row r="45" spans="1:21" ht="76.5" x14ac:dyDescent="0.2">
      <c r="A45" s="236" t="s">
        <v>47</v>
      </c>
      <c r="B45" s="57" t="s">
        <v>79</v>
      </c>
      <c r="C45" s="55" t="s">
        <v>80</v>
      </c>
      <c r="D45" s="14" t="s">
        <v>12</v>
      </c>
      <c r="E45" s="32">
        <v>228</v>
      </c>
      <c r="F45" s="74">
        <v>36.46</v>
      </c>
      <c r="G45" s="35">
        <f t="shared" ref="G45:G51" si="3">ROUND(F45*E45,2)</f>
        <v>8312.8799999999992</v>
      </c>
      <c r="H45" s="326"/>
      <c r="I45" s="1"/>
      <c r="J45" s="49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51" x14ac:dyDescent="0.2">
      <c r="A46" s="236" t="s">
        <v>48</v>
      </c>
      <c r="B46" s="56" t="s">
        <v>160</v>
      </c>
      <c r="C46" s="55" t="s">
        <v>81</v>
      </c>
      <c r="D46" s="14" t="s">
        <v>12</v>
      </c>
      <c r="E46" s="32">
        <v>143.15</v>
      </c>
      <c r="F46" s="74">
        <v>47.38</v>
      </c>
      <c r="G46" s="35">
        <f t="shared" si="3"/>
        <v>6782.45</v>
      </c>
      <c r="H46" s="327"/>
      <c r="I46" s="1"/>
      <c r="J46" s="49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67.5" customHeight="1" x14ac:dyDescent="0.2">
      <c r="A47" s="236" t="s">
        <v>49</v>
      </c>
      <c r="B47" s="50" t="s">
        <v>161</v>
      </c>
      <c r="C47" s="59" t="s">
        <v>82</v>
      </c>
      <c r="D47" s="14" t="s">
        <v>12</v>
      </c>
      <c r="E47" s="32">
        <v>29</v>
      </c>
      <c r="F47" s="74">
        <v>32.06</v>
      </c>
      <c r="G47" s="35">
        <f t="shared" si="3"/>
        <v>929.74</v>
      </c>
      <c r="H47" s="326"/>
      <c r="I47" s="1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1" ht="38.25" x14ac:dyDescent="0.2">
      <c r="A48" s="236" t="s">
        <v>50</v>
      </c>
      <c r="B48" s="50" t="s">
        <v>83</v>
      </c>
      <c r="C48" s="253" t="s">
        <v>84</v>
      </c>
      <c r="D48" s="14" t="s">
        <v>12</v>
      </c>
      <c r="E48" s="32">
        <v>54.5</v>
      </c>
      <c r="F48" s="74">
        <v>25.92</v>
      </c>
      <c r="G48" s="35">
        <f t="shared" si="3"/>
        <v>1412.64</v>
      </c>
      <c r="H48" s="327"/>
      <c r="I48" s="1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5.5" x14ac:dyDescent="0.25">
      <c r="A49" s="236" t="s">
        <v>51</v>
      </c>
      <c r="B49" s="50" t="s">
        <v>280</v>
      </c>
      <c r="C49" s="272" t="s">
        <v>279</v>
      </c>
      <c r="D49" s="14" t="s">
        <v>12</v>
      </c>
      <c r="E49" s="32">
        <v>340</v>
      </c>
      <c r="F49" s="76">
        <v>16.63</v>
      </c>
      <c r="G49" s="35">
        <f t="shared" si="3"/>
        <v>5654.2</v>
      </c>
      <c r="H49" s="326"/>
      <c r="I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93.75" customHeight="1" x14ac:dyDescent="0.25">
      <c r="A50" s="236" t="s">
        <v>261</v>
      </c>
      <c r="B50" s="50" t="s">
        <v>263</v>
      </c>
      <c r="C50" s="55" t="s">
        <v>262</v>
      </c>
      <c r="D50" s="14" t="s">
        <v>12</v>
      </c>
      <c r="E50" s="32">
        <v>60</v>
      </c>
      <c r="F50" s="76">
        <v>71.02</v>
      </c>
      <c r="G50" s="35">
        <f t="shared" si="3"/>
        <v>4261.2</v>
      </c>
      <c r="H50" s="328"/>
      <c r="I5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47.25" customHeight="1" x14ac:dyDescent="0.25">
      <c r="A51" s="236" t="s">
        <v>276</v>
      </c>
      <c r="B51" s="50" t="s">
        <v>278</v>
      </c>
      <c r="C51" s="55" t="s">
        <v>277</v>
      </c>
      <c r="D51" s="14" t="s">
        <v>12</v>
      </c>
      <c r="E51" s="32">
        <v>40</v>
      </c>
      <c r="F51" s="76">
        <v>134.24</v>
      </c>
      <c r="G51" s="35">
        <f t="shared" si="3"/>
        <v>5369.6</v>
      </c>
      <c r="H51" s="328"/>
      <c r="I5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x14ac:dyDescent="0.2">
      <c r="A52" s="234" t="s">
        <v>52</v>
      </c>
      <c r="B52" s="52"/>
      <c r="C52" s="254" t="s">
        <v>89</v>
      </c>
      <c r="D52" s="8"/>
      <c r="E52" s="53"/>
      <c r="F52" s="75"/>
      <c r="G52" s="22">
        <f>SUM(G53:G55)</f>
        <v>53147.1</v>
      </c>
      <c r="H52" s="3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69.75" customHeight="1" x14ac:dyDescent="0.2">
      <c r="A53" s="236" t="s">
        <v>53</v>
      </c>
      <c r="B53" s="44" t="s">
        <v>74</v>
      </c>
      <c r="C53" s="55" t="s">
        <v>73</v>
      </c>
      <c r="D53" s="54" t="s">
        <v>12</v>
      </c>
      <c r="E53" s="32">
        <v>340</v>
      </c>
      <c r="F53" s="76">
        <v>62.16</v>
      </c>
      <c r="G53" s="35">
        <f>ROUND(F53*E53,2)</f>
        <v>21134.400000000001</v>
      </c>
      <c r="H53" s="285"/>
      <c r="I53" s="1"/>
      <c r="J53" s="49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67.5" customHeight="1" x14ac:dyDescent="0.2">
      <c r="A54" s="236" t="s">
        <v>94</v>
      </c>
      <c r="B54" s="44" t="s">
        <v>75</v>
      </c>
      <c r="C54" s="55" t="s">
        <v>76</v>
      </c>
      <c r="D54" s="54" t="s">
        <v>12</v>
      </c>
      <c r="E54" s="32">
        <v>170</v>
      </c>
      <c r="F54" s="76">
        <v>57.13</v>
      </c>
      <c r="G54" s="35">
        <f t="shared" ref="G54:G55" si="4">ROUND(F54*E54,2)</f>
        <v>9712.1</v>
      </c>
      <c r="H54" s="285"/>
      <c r="I54" s="1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8.25" x14ac:dyDescent="0.2">
      <c r="A55" s="236" t="s">
        <v>95</v>
      </c>
      <c r="B55" s="64" t="s">
        <v>93</v>
      </c>
      <c r="C55" s="59" t="s">
        <v>92</v>
      </c>
      <c r="D55" s="54" t="s">
        <v>12</v>
      </c>
      <c r="E55" s="32">
        <v>340</v>
      </c>
      <c r="F55" s="76">
        <v>65.59</v>
      </c>
      <c r="G55" s="35">
        <f t="shared" si="4"/>
        <v>22300.6</v>
      </c>
      <c r="H55" s="285"/>
      <c r="I55" s="1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33" customFormat="1" ht="13.5" thickBot="1" x14ac:dyDescent="0.25">
      <c r="A56" s="234" t="s">
        <v>54</v>
      </c>
      <c r="B56" s="28"/>
      <c r="C56" s="336" t="s">
        <v>42</v>
      </c>
      <c r="D56" s="8" t="s">
        <v>10</v>
      </c>
      <c r="E56" s="21"/>
      <c r="F56" s="75"/>
      <c r="G56" s="22">
        <f>SUM(G57:G70)</f>
        <v>9939.5500000000011</v>
      </c>
      <c r="H56" s="33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26.25" customHeight="1" x14ac:dyDescent="0.2">
      <c r="A57" s="233" t="s">
        <v>55</v>
      </c>
      <c r="B57" s="36" t="s">
        <v>257</v>
      </c>
      <c r="C57" s="335" t="s">
        <v>101</v>
      </c>
      <c r="D57" s="14" t="s">
        <v>32</v>
      </c>
      <c r="E57" s="78">
        <v>2</v>
      </c>
      <c r="F57" s="74">
        <v>345.45</v>
      </c>
      <c r="G57" s="74">
        <f>ROUND(F57*E57,2)</f>
        <v>690.9</v>
      </c>
      <c r="H57" s="32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38.25" x14ac:dyDescent="0.2">
      <c r="A58" s="233" t="s">
        <v>96</v>
      </c>
      <c r="B58" s="56" t="s">
        <v>162</v>
      </c>
      <c r="C58" s="59" t="s">
        <v>102</v>
      </c>
      <c r="D58" s="14" t="s">
        <v>32</v>
      </c>
      <c r="E58" s="78">
        <v>5</v>
      </c>
      <c r="F58" s="74">
        <v>419.76</v>
      </c>
      <c r="G58" s="74">
        <f t="shared" ref="G58:G70" si="5">ROUND(F58*E58,2)</f>
        <v>2098.8000000000002</v>
      </c>
      <c r="H58" s="329"/>
      <c r="I58" s="1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38.25" x14ac:dyDescent="0.2">
      <c r="A59" s="233" t="s">
        <v>97</v>
      </c>
      <c r="B59" s="56" t="s">
        <v>163</v>
      </c>
      <c r="C59" s="59" t="s">
        <v>103</v>
      </c>
      <c r="D59" s="14" t="s">
        <v>32</v>
      </c>
      <c r="E59" s="78">
        <v>10</v>
      </c>
      <c r="F59" s="74">
        <v>123.98</v>
      </c>
      <c r="G59" s="74">
        <f t="shared" si="5"/>
        <v>1239.8</v>
      </c>
      <c r="H59" s="329"/>
      <c r="I59" s="1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38.25" x14ac:dyDescent="0.2">
      <c r="A60" s="233" t="s">
        <v>98</v>
      </c>
      <c r="B60" s="50" t="s">
        <v>104</v>
      </c>
      <c r="C60" s="253" t="s">
        <v>105</v>
      </c>
      <c r="D60" s="14" t="s">
        <v>32</v>
      </c>
      <c r="E60" s="78">
        <v>10</v>
      </c>
      <c r="F60" s="74">
        <v>53.68</v>
      </c>
      <c r="G60" s="74">
        <f t="shared" si="5"/>
        <v>536.79999999999995</v>
      </c>
      <c r="H60" s="329"/>
      <c r="I60" s="1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63.75" x14ac:dyDescent="0.2">
      <c r="A61" s="233" t="s">
        <v>99</v>
      </c>
      <c r="B61" s="70" t="s">
        <v>106</v>
      </c>
      <c r="C61" s="55" t="s">
        <v>107</v>
      </c>
      <c r="D61" s="14" t="s">
        <v>32</v>
      </c>
      <c r="E61" s="78">
        <v>8</v>
      </c>
      <c r="F61" s="74">
        <v>127.14</v>
      </c>
      <c r="G61" s="74">
        <f t="shared" si="5"/>
        <v>1017.12</v>
      </c>
      <c r="H61" s="329"/>
      <c r="I61" s="1"/>
      <c r="J61" s="49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51" x14ac:dyDescent="0.2">
      <c r="A62" s="233" t="s">
        <v>100</v>
      </c>
      <c r="B62" s="224" t="s">
        <v>253</v>
      </c>
      <c r="C62" s="225" t="s">
        <v>275</v>
      </c>
      <c r="D62" s="14" t="s">
        <v>122</v>
      </c>
      <c r="E62" s="35">
        <v>5</v>
      </c>
      <c r="F62" s="76">
        <v>100.87</v>
      </c>
      <c r="G62" s="74">
        <f t="shared" si="5"/>
        <v>504.35</v>
      </c>
      <c r="H62" s="32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51" x14ac:dyDescent="0.2">
      <c r="A63" s="233" t="s">
        <v>112</v>
      </c>
      <c r="B63" s="66" t="s">
        <v>173</v>
      </c>
      <c r="C63" s="59" t="s">
        <v>172</v>
      </c>
      <c r="D63" s="14" t="s">
        <v>128</v>
      </c>
      <c r="E63" s="35">
        <v>24</v>
      </c>
      <c r="F63" s="74">
        <v>49.42</v>
      </c>
      <c r="G63" s="74">
        <f t="shared" si="5"/>
        <v>1186.08</v>
      </c>
      <c r="H63" s="327"/>
      <c r="I63" s="1"/>
      <c r="J63" s="49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51" x14ac:dyDescent="0.2">
      <c r="A64" s="233" t="s">
        <v>113</v>
      </c>
      <c r="B64" s="70" t="s">
        <v>174</v>
      </c>
      <c r="C64" s="59" t="s">
        <v>175</v>
      </c>
      <c r="D64" s="14" t="s">
        <v>128</v>
      </c>
      <c r="E64" s="35">
        <v>24</v>
      </c>
      <c r="F64" s="74">
        <v>17.46</v>
      </c>
      <c r="G64" s="74">
        <f t="shared" si="5"/>
        <v>419.04</v>
      </c>
      <c r="H64" s="327"/>
      <c r="I64" s="1"/>
      <c r="J64" s="4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9.25" customHeight="1" x14ac:dyDescent="0.2">
      <c r="A65" s="233" t="s">
        <v>114</v>
      </c>
      <c r="B65" s="66" t="s">
        <v>165</v>
      </c>
      <c r="C65" s="59" t="s">
        <v>59</v>
      </c>
      <c r="D65" s="14" t="s">
        <v>32</v>
      </c>
      <c r="E65" s="35">
        <v>5</v>
      </c>
      <c r="F65" s="74">
        <v>61.91</v>
      </c>
      <c r="G65" s="74">
        <f t="shared" si="5"/>
        <v>309.55</v>
      </c>
      <c r="H65" s="327"/>
      <c r="I65" s="1"/>
      <c r="J65" s="49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9.25" customHeight="1" x14ac:dyDescent="0.2">
      <c r="A66" s="233" t="s">
        <v>115</v>
      </c>
      <c r="B66" s="66" t="s">
        <v>164</v>
      </c>
      <c r="C66" s="59" t="s">
        <v>60</v>
      </c>
      <c r="D66" s="14" t="s">
        <v>32</v>
      </c>
      <c r="E66" s="35">
        <v>3</v>
      </c>
      <c r="F66" s="74">
        <v>60.46</v>
      </c>
      <c r="G66" s="74">
        <f t="shared" si="5"/>
        <v>181.38</v>
      </c>
      <c r="H66" s="327"/>
      <c r="I66" s="1"/>
      <c r="J66" s="49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39" customHeight="1" x14ac:dyDescent="0.2">
      <c r="A67" s="233" t="s">
        <v>135</v>
      </c>
      <c r="B67" s="66" t="s">
        <v>110</v>
      </c>
      <c r="C67" s="59" t="s">
        <v>111</v>
      </c>
      <c r="D67" s="14" t="s">
        <v>32</v>
      </c>
      <c r="E67" s="35">
        <v>3</v>
      </c>
      <c r="F67" s="74">
        <v>371.12</v>
      </c>
      <c r="G67" s="74">
        <f t="shared" si="5"/>
        <v>1113.3599999999999</v>
      </c>
      <c r="H67" s="327"/>
      <c r="I67" s="1"/>
      <c r="J67" s="49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38.25" x14ac:dyDescent="0.2">
      <c r="A68" s="233" t="s">
        <v>167</v>
      </c>
      <c r="B68" s="66" t="s">
        <v>116</v>
      </c>
      <c r="C68" s="59" t="s">
        <v>117</v>
      </c>
      <c r="D68" s="14" t="s">
        <v>32</v>
      </c>
      <c r="E68" s="35">
        <v>3</v>
      </c>
      <c r="F68" s="74">
        <v>135.38999999999999</v>
      </c>
      <c r="G68" s="74">
        <f t="shared" si="5"/>
        <v>406.17</v>
      </c>
      <c r="H68" s="327"/>
      <c r="I68" s="1"/>
      <c r="J68" s="49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38.25" x14ac:dyDescent="0.2">
      <c r="A69" s="233" t="s">
        <v>170</v>
      </c>
      <c r="B69" s="66" t="s">
        <v>118</v>
      </c>
      <c r="C69" s="59" t="s">
        <v>119</v>
      </c>
      <c r="D69" s="14" t="s">
        <v>32</v>
      </c>
      <c r="E69" s="35">
        <v>10</v>
      </c>
      <c r="F69" s="74">
        <v>18.02</v>
      </c>
      <c r="G69" s="74">
        <f t="shared" si="5"/>
        <v>180.2</v>
      </c>
      <c r="H69" s="327"/>
      <c r="I69" s="1"/>
      <c r="J69" s="49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51" x14ac:dyDescent="0.2">
      <c r="A70" s="233" t="s">
        <v>171</v>
      </c>
      <c r="B70" s="66" t="s">
        <v>168</v>
      </c>
      <c r="C70" s="59" t="s">
        <v>169</v>
      </c>
      <c r="D70" s="14" t="s">
        <v>32</v>
      </c>
      <c r="E70" s="35">
        <v>5</v>
      </c>
      <c r="F70" s="74">
        <v>11.2</v>
      </c>
      <c r="G70" s="74">
        <f t="shared" si="5"/>
        <v>56</v>
      </c>
      <c r="H70" s="327"/>
      <c r="I70" s="1"/>
      <c r="J70" s="49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34" customFormat="1" ht="15" x14ac:dyDescent="0.25">
      <c r="A71" s="234" t="s">
        <v>57</v>
      </c>
      <c r="B71" s="28"/>
      <c r="C71" s="251" t="s">
        <v>45</v>
      </c>
      <c r="D71" s="8" t="s">
        <v>10</v>
      </c>
      <c r="E71" s="21"/>
      <c r="F71" s="75"/>
      <c r="G71" s="22">
        <f>SUM(G72:G79)</f>
        <v>13886.65</v>
      </c>
      <c r="H71" s="334"/>
      <c r="I71" s="18"/>
      <c r="J71" s="1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s="34" customFormat="1" ht="38.25" x14ac:dyDescent="0.2">
      <c r="A72" s="236" t="s">
        <v>58</v>
      </c>
      <c r="B72" s="64" t="s">
        <v>254</v>
      </c>
      <c r="C72" s="55" t="s">
        <v>255</v>
      </c>
      <c r="D72" s="54" t="s">
        <v>32</v>
      </c>
      <c r="E72" s="35">
        <v>30</v>
      </c>
      <c r="F72" s="258">
        <v>100.72</v>
      </c>
      <c r="G72" s="35">
        <f>ROUND(F72*E72,2)</f>
        <v>3021.6</v>
      </c>
      <c r="H72" s="327"/>
      <c r="I72" s="18"/>
      <c r="J72" s="1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s="34" customFormat="1" ht="25.5" x14ac:dyDescent="0.2">
      <c r="A73" s="236" t="s">
        <v>136</v>
      </c>
      <c r="B73" s="66" t="s">
        <v>258</v>
      </c>
      <c r="C73" s="255" t="s">
        <v>120</v>
      </c>
      <c r="D73" s="54" t="s">
        <v>32</v>
      </c>
      <c r="E73" s="35">
        <v>2</v>
      </c>
      <c r="F73" s="81">
        <v>348.38</v>
      </c>
      <c r="G73" s="35">
        <f t="shared" ref="G73" si="6">ROUND(F73*E73,2)</f>
        <v>696.76</v>
      </c>
      <c r="H73" s="327"/>
      <c r="I73" s="18"/>
      <c r="J73" s="1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38.25" x14ac:dyDescent="0.2">
      <c r="A74" s="236" t="s">
        <v>137</v>
      </c>
      <c r="B74" s="66" t="s">
        <v>166</v>
      </c>
      <c r="C74" s="55" t="s">
        <v>121</v>
      </c>
      <c r="D74" s="71" t="s">
        <v>122</v>
      </c>
      <c r="E74" s="32">
        <v>30</v>
      </c>
      <c r="F74" s="74">
        <v>29.51</v>
      </c>
      <c r="G74" s="77">
        <f>ROUND(F74*E74,2)</f>
        <v>885.3</v>
      </c>
      <c r="H74" s="330"/>
      <c r="I74" s="1"/>
      <c r="J74" s="49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63.75" x14ac:dyDescent="0.2">
      <c r="A75" s="236" t="s">
        <v>138</v>
      </c>
      <c r="B75" s="66" t="s">
        <v>123</v>
      </c>
      <c r="C75" s="55" t="s">
        <v>124</v>
      </c>
      <c r="D75" s="71" t="s">
        <v>125</v>
      </c>
      <c r="E75" s="32">
        <v>10</v>
      </c>
      <c r="F75" s="74">
        <v>159.35</v>
      </c>
      <c r="G75" s="77">
        <f t="shared" ref="G75:G79" si="7">ROUND(F75*E75,2)</f>
        <v>1593.5</v>
      </c>
      <c r="H75" s="330"/>
      <c r="I75" s="49"/>
      <c r="J75" s="49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51" x14ac:dyDescent="0.2">
      <c r="A76" s="236" t="s">
        <v>139</v>
      </c>
      <c r="B76" s="66" t="s">
        <v>132</v>
      </c>
      <c r="C76" s="55" t="s">
        <v>126</v>
      </c>
      <c r="D76" s="71" t="s">
        <v>32</v>
      </c>
      <c r="E76" s="32">
        <v>10</v>
      </c>
      <c r="F76" s="74">
        <v>182.91</v>
      </c>
      <c r="G76" s="77">
        <f t="shared" si="7"/>
        <v>1829.1</v>
      </c>
      <c r="H76" s="330"/>
      <c r="I76" s="1"/>
      <c r="J76" s="49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43.5" customHeight="1" x14ac:dyDescent="0.2">
      <c r="A77" s="236" t="s">
        <v>140</v>
      </c>
      <c r="B77" s="50" t="s">
        <v>133</v>
      </c>
      <c r="C77" s="55" t="s">
        <v>127</v>
      </c>
      <c r="D77" s="71" t="s">
        <v>128</v>
      </c>
      <c r="E77" s="32">
        <v>800</v>
      </c>
      <c r="F77" s="74">
        <v>3.39</v>
      </c>
      <c r="G77" s="77">
        <f t="shared" si="7"/>
        <v>2712</v>
      </c>
      <c r="H77" s="330"/>
      <c r="I77" s="1"/>
      <c r="J77" s="49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38.25" x14ac:dyDescent="0.2">
      <c r="A78" s="236" t="s">
        <v>141</v>
      </c>
      <c r="B78" s="50" t="s">
        <v>134</v>
      </c>
      <c r="C78" s="55" t="s">
        <v>129</v>
      </c>
      <c r="D78" s="71" t="s">
        <v>128</v>
      </c>
      <c r="E78" s="32">
        <v>400</v>
      </c>
      <c r="F78" s="74">
        <v>5.43</v>
      </c>
      <c r="G78" s="77">
        <f t="shared" si="7"/>
        <v>2172</v>
      </c>
      <c r="H78" s="330"/>
      <c r="I78" s="1"/>
      <c r="J78" s="49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76.5" x14ac:dyDescent="0.2">
      <c r="A79" s="236" t="s">
        <v>142</v>
      </c>
      <c r="B79" s="50" t="s">
        <v>130</v>
      </c>
      <c r="C79" s="55" t="s">
        <v>131</v>
      </c>
      <c r="D79" s="71" t="s">
        <v>32</v>
      </c>
      <c r="E79" s="32">
        <v>1</v>
      </c>
      <c r="F79" s="74">
        <v>976.39</v>
      </c>
      <c r="G79" s="77">
        <f t="shared" si="7"/>
        <v>976.39</v>
      </c>
      <c r="H79" s="330"/>
      <c r="I79" s="1"/>
      <c r="J79" s="49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39" customFormat="1" ht="15.75" thickBot="1" x14ac:dyDescent="0.3">
      <c r="A80" s="347" t="s">
        <v>72</v>
      </c>
      <c r="B80" s="348"/>
      <c r="C80" s="349"/>
      <c r="D80" s="245" t="s">
        <v>10</v>
      </c>
      <c r="E80" s="256"/>
      <c r="F80" s="246"/>
      <c r="G80" s="259">
        <f>SUM(G71+G56+G52+G43+G41+G34+G28+G17+G14)</f>
        <v>186895.16380000001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7" ht="13.5" thickBot="1" x14ac:dyDescent="0.25">
      <c r="A81" s="338" t="s">
        <v>306</v>
      </c>
      <c r="B81" s="339"/>
      <c r="C81" s="339"/>
      <c r="D81" s="339"/>
      <c r="E81" s="339"/>
      <c r="F81" s="339"/>
      <c r="G81" s="340"/>
    </row>
  </sheetData>
  <mergeCells count="10">
    <mergeCell ref="A81:G81"/>
    <mergeCell ref="A11:G11"/>
    <mergeCell ref="A10:G10"/>
    <mergeCell ref="A80:C80"/>
    <mergeCell ref="A1:G3"/>
    <mergeCell ref="A4:G5"/>
    <mergeCell ref="A6:G6"/>
    <mergeCell ref="A9:G9"/>
    <mergeCell ref="A7:G7"/>
    <mergeCell ref="A8:G8"/>
  </mergeCells>
  <pageMargins left="0.51181102362204722" right="0.51181102362204722" top="0.78740157480314965" bottom="0.78740157480314965" header="0.31496062992125984" footer="0.31496062992125984"/>
  <pageSetup paperSize="9" scale="88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8" sqref="B18"/>
    </sheetView>
  </sheetViews>
  <sheetFormatPr defaultRowHeight="15" x14ac:dyDescent="0.25"/>
  <cols>
    <col min="2" max="2" width="16.7109375" customWidth="1"/>
    <col min="3" max="3" width="33.85546875" customWidth="1"/>
    <col min="4" max="4" width="10.5703125" customWidth="1"/>
    <col min="5" max="5" width="13.42578125" customWidth="1"/>
    <col min="6" max="6" width="14" customWidth="1"/>
    <col min="7" max="7" width="23.140625" customWidth="1"/>
  </cols>
  <sheetData>
    <row r="1" spans="1:9" ht="15.75" x14ac:dyDescent="0.25">
      <c r="A1" s="87"/>
      <c r="B1" s="88"/>
      <c r="C1" s="370" t="s">
        <v>0</v>
      </c>
      <c r="D1" s="370"/>
      <c r="E1" s="370"/>
      <c r="F1" s="370"/>
      <c r="G1" s="371"/>
      <c r="H1" s="89"/>
      <c r="I1" s="89"/>
    </row>
    <row r="2" spans="1:9" ht="15.75" x14ac:dyDescent="0.25">
      <c r="A2" s="87"/>
      <c r="B2" s="90"/>
      <c r="C2" s="372" t="s">
        <v>184</v>
      </c>
      <c r="D2" s="372"/>
      <c r="E2" s="372"/>
      <c r="F2" s="372"/>
      <c r="G2" s="373"/>
      <c r="H2" s="91"/>
      <c r="I2" s="91"/>
    </row>
    <row r="3" spans="1:9" ht="15.75" x14ac:dyDescent="0.25">
      <c r="A3" s="87"/>
      <c r="B3" s="90"/>
      <c r="C3" s="374" t="s">
        <v>240</v>
      </c>
      <c r="D3" s="374"/>
      <c r="E3" s="374"/>
      <c r="F3" s="374"/>
      <c r="G3" s="375"/>
      <c r="H3" s="92"/>
      <c r="I3" s="92"/>
    </row>
    <row r="4" spans="1:9" ht="15.75" x14ac:dyDescent="0.25">
      <c r="A4" s="87"/>
      <c r="B4" s="90"/>
      <c r="C4" s="376" t="s">
        <v>238</v>
      </c>
      <c r="D4" s="376"/>
      <c r="E4" s="376"/>
      <c r="F4" s="376"/>
      <c r="G4" s="377"/>
      <c r="H4" s="92"/>
      <c r="I4" s="92"/>
    </row>
    <row r="5" spans="1:9" ht="15.75" x14ac:dyDescent="0.25">
      <c r="A5" s="87"/>
      <c r="B5" s="90"/>
      <c r="C5" s="376" t="s">
        <v>239</v>
      </c>
      <c r="D5" s="376"/>
      <c r="E5" s="376"/>
      <c r="F5" s="376"/>
      <c r="G5" s="377"/>
      <c r="H5" s="92"/>
      <c r="I5" s="92"/>
    </row>
    <row r="6" spans="1:9" ht="15.75" x14ac:dyDescent="0.25">
      <c r="A6" s="87"/>
      <c r="B6" s="93"/>
      <c r="C6" s="365"/>
      <c r="D6" s="365"/>
      <c r="E6" s="365"/>
      <c r="F6" s="365"/>
      <c r="G6" s="366"/>
      <c r="H6" s="94"/>
      <c r="I6" s="94"/>
    </row>
    <row r="7" spans="1:9" ht="15.75" x14ac:dyDescent="0.25">
      <c r="A7" s="87"/>
      <c r="B7" s="367" t="s">
        <v>185</v>
      </c>
      <c r="C7" s="368"/>
      <c r="D7" s="368"/>
      <c r="E7" s="368"/>
      <c r="F7" s="368"/>
      <c r="G7" s="369"/>
      <c r="H7" s="95"/>
      <c r="I7" s="95"/>
    </row>
    <row r="8" spans="1:9" ht="28.5" customHeight="1" x14ac:dyDescent="0.25">
      <c r="B8" s="107" t="s">
        <v>186</v>
      </c>
      <c r="C8" s="108" t="s">
        <v>199</v>
      </c>
      <c r="D8" s="109" t="s">
        <v>187</v>
      </c>
      <c r="E8" s="100" t="s">
        <v>10</v>
      </c>
      <c r="F8" s="100"/>
      <c r="G8" s="100"/>
    </row>
    <row r="9" spans="1:9" ht="26.25" customHeight="1" x14ac:dyDescent="0.25">
      <c r="B9" s="98" t="s">
        <v>200</v>
      </c>
      <c r="C9" s="101" t="s">
        <v>201</v>
      </c>
      <c r="D9" s="98" t="s">
        <v>190</v>
      </c>
      <c r="E9" s="100">
        <v>8</v>
      </c>
      <c r="F9" s="100">
        <v>19.25</v>
      </c>
      <c r="G9" s="100">
        <v>154</v>
      </c>
    </row>
    <row r="10" spans="1:9" ht="44.25" customHeight="1" x14ac:dyDescent="0.25">
      <c r="B10" s="98" t="s">
        <v>202</v>
      </c>
      <c r="C10" s="101" t="s">
        <v>203</v>
      </c>
      <c r="D10" s="98" t="s">
        <v>190</v>
      </c>
      <c r="E10" s="100">
        <v>8</v>
      </c>
      <c r="F10" s="100">
        <v>14.92</v>
      </c>
      <c r="G10" s="100">
        <v>119.36</v>
      </c>
    </row>
    <row r="11" spans="1:9" x14ac:dyDescent="0.25">
      <c r="B11" s="102"/>
      <c r="C11" s="103"/>
      <c r="D11" s="380" t="s">
        <v>193</v>
      </c>
      <c r="E11" s="380"/>
      <c r="F11" s="100"/>
      <c r="G11" s="100">
        <v>0</v>
      </c>
    </row>
    <row r="12" spans="1:9" x14ac:dyDescent="0.25">
      <c r="B12" s="102"/>
      <c r="C12" s="103"/>
      <c r="D12" s="381" t="s">
        <v>194</v>
      </c>
      <c r="E12" s="381"/>
      <c r="F12" s="100"/>
      <c r="G12" s="100">
        <v>0</v>
      </c>
    </row>
    <row r="13" spans="1:9" x14ac:dyDescent="0.25">
      <c r="B13" s="102"/>
      <c r="C13" s="103"/>
      <c r="D13" s="381" t="s">
        <v>195</v>
      </c>
      <c r="E13" s="381"/>
      <c r="F13" s="100"/>
      <c r="G13" s="100">
        <v>0</v>
      </c>
    </row>
    <row r="14" spans="1:9" x14ac:dyDescent="0.25">
      <c r="B14" s="102"/>
      <c r="C14" s="103"/>
      <c r="D14" s="381" t="s">
        <v>196</v>
      </c>
      <c r="E14" s="381"/>
      <c r="F14" s="100"/>
      <c r="G14" s="100">
        <f>SUM(G9:G10)</f>
        <v>273.36</v>
      </c>
    </row>
    <row r="15" spans="1:9" ht="15.75" x14ac:dyDescent="0.25">
      <c r="B15" s="110"/>
      <c r="C15" s="111"/>
      <c r="D15" s="378" t="s">
        <v>197</v>
      </c>
      <c r="E15" s="379"/>
      <c r="F15" s="112"/>
      <c r="G15" s="113">
        <f>SUM(G14)</f>
        <v>273.36</v>
      </c>
    </row>
    <row r="16" spans="1:9" x14ac:dyDescent="0.25">
      <c r="D16" s="382" t="s">
        <v>198</v>
      </c>
      <c r="E16" s="382"/>
      <c r="F16" s="105"/>
      <c r="G16" s="106">
        <f>ROUND(G15*1.2637,2)</f>
        <v>345.45</v>
      </c>
    </row>
    <row r="18" spans="2:7" ht="30" x14ac:dyDescent="0.25">
      <c r="B18" s="96" t="s">
        <v>256</v>
      </c>
      <c r="C18" s="114" t="s">
        <v>204</v>
      </c>
      <c r="D18" s="96" t="s">
        <v>205</v>
      </c>
      <c r="E18" s="97"/>
      <c r="F18" s="97"/>
      <c r="G18" s="97"/>
    </row>
    <row r="19" spans="2:7" ht="29.25" x14ac:dyDescent="0.25">
      <c r="B19" s="98" t="s">
        <v>188</v>
      </c>
      <c r="C19" s="99" t="s">
        <v>189</v>
      </c>
      <c r="D19" s="98" t="s">
        <v>190</v>
      </c>
      <c r="E19" s="100">
        <v>8</v>
      </c>
      <c r="F19" s="100">
        <v>19.47</v>
      </c>
      <c r="G19" s="100">
        <v>155.76</v>
      </c>
    </row>
    <row r="20" spans="2:7" ht="43.5" x14ac:dyDescent="0.25">
      <c r="B20" s="98" t="s">
        <v>191</v>
      </c>
      <c r="C20" s="101" t="s">
        <v>192</v>
      </c>
      <c r="D20" s="98" t="s">
        <v>190</v>
      </c>
      <c r="E20" s="100">
        <v>8</v>
      </c>
      <c r="F20" s="100">
        <v>14.99</v>
      </c>
      <c r="G20" s="100">
        <v>119.92</v>
      </c>
    </row>
    <row r="21" spans="2:7" x14ac:dyDescent="0.25">
      <c r="B21" s="102"/>
      <c r="C21" s="103"/>
      <c r="D21" s="380" t="s">
        <v>193</v>
      </c>
      <c r="E21" s="380"/>
      <c r="F21" s="100"/>
      <c r="G21" s="100">
        <v>0</v>
      </c>
    </row>
    <row r="22" spans="2:7" x14ac:dyDescent="0.25">
      <c r="B22" s="102"/>
      <c r="C22" s="103"/>
      <c r="D22" s="381" t="s">
        <v>194</v>
      </c>
      <c r="E22" s="381"/>
      <c r="F22" s="100"/>
      <c r="G22" s="100">
        <v>0</v>
      </c>
    </row>
    <row r="23" spans="2:7" x14ac:dyDescent="0.25">
      <c r="B23" s="102"/>
      <c r="C23" s="103"/>
      <c r="D23" s="381" t="s">
        <v>195</v>
      </c>
      <c r="E23" s="381"/>
      <c r="F23" s="100"/>
      <c r="G23" s="100">
        <v>0</v>
      </c>
    </row>
    <row r="24" spans="2:7" x14ac:dyDescent="0.25">
      <c r="B24" s="102"/>
      <c r="C24" s="103"/>
      <c r="D24" s="381" t="s">
        <v>196</v>
      </c>
      <c r="E24" s="381"/>
      <c r="F24" s="100"/>
      <c r="G24" s="100">
        <f>SUM(G19:G20)</f>
        <v>275.68</v>
      </c>
    </row>
    <row r="25" spans="2:7" x14ac:dyDescent="0.25">
      <c r="B25" s="102"/>
      <c r="C25" s="103"/>
      <c r="D25" s="383" t="s">
        <v>197</v>
      </c>
      <c r="E25" s="383"/>
      <c r="F25" s="100"/>
      <c r="G25" s="104">
        <f>SUM(G21:G24)</f>
        <v>275.68</v>
      </c>
    </row>
    <row r="26" spans="2:7" x14ac:dyDescent="0.25">
      <c r="B26" s="102"/>
      <c r="C26" s="103"/>
      <c r="D26" s="382" t="s">
        <v>198</v>
      </c>
      <c r="E26" s="382"/>
      <c r="F26" s="105"/>
      <c r="G26" s="106">
        <f>ROUND(G25*1.2637,2)</f>
        <v>348.38</v>
      </c>
    </row>
  </sheetData>
  <mergeCells count="19">
    <mergeCell ref="D26:E26"/>
    <mergeCell ref="D16:E16"/>
    <mergeCell ref="D21:E21"/>
    <mergeCell ref="D22:E22"/>
    <mergeCell ref="D23:E23"/>
    <mergeCell ref="D24:E24"/>
    <mergeCell ref="D25:E25"/>
    <mergeCell ref="D15:E15"/>
    <mergeCell ref="D11:E11"/>
    <mergeCell ref="D12:E12"/>
    <mergeCell ref="D13:E13"/>
    <mergeCell ref="D14:E14"/>
    <mergeCell ref="C6:G6"/>
    <mergeCell ref="B7:G7"/>
    <mergeCell ref="C1:G1"/>
    <mergeCell ref="C2:G2"/>
    <mergeCell ref="C3:G3"/>
    <mergeCell ref="C4:G4"/>
    <mergeCell ref="C5:G5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G7"/>
    </sheetView>
  </sheetViews>
  <sheetFormatPr defaultRowHeight="15" x14ac:dyDescent="0.25"/>
  <cols>
    <col min="1" max="1" width="9.28515625" customWidth="1"/>
    <col min="2" max="2" width="33" customWidth="1"/>
    <col min="3" max="3" width="14.140625" customWidth="1"/>
    <col min="4" max="4" width="11.42578125" bestFit="1" customWidth="1"/>
    <col min="5" max="5" width="12" bestFit="1" customWidth="1"/>
    <col min="6" max="6" width="13.140625" customWidth="1"/>
    <col min="7" max="7" width="14.7109375" style="124" bestFit="1" customWidth="1"/>
    <col min="8" max="9" width="13.140625" bestFit="1" customWidth="1"/>
    <col min="10" max="10" width="12" bestFit="1" customWidth="1"/>
  </cols>
  <sheetData>
    <row r="1" spans="1:8" x14ac:dyDescent="0.25">
      <c r="A1" s="387" t="s">
        <v>206</v>
      </c>
      <c r="B1" s="388"/>
      <c r="C1" s="388"/>
      <c r="D1" s="388"/>
      <c r="E1" s="388"/>
      <c r="F1" s="388"/>
      <c r="G1" s="389"/>
    </row>
    <row r="2" spans="1:8" x14ac:dyDescent="0.25">
      <c r="A2" s="390"/>
      <c r="B2" s="391"/>
      <c r="C2" s="391"/>
      <c r="D2" s="391"/>
      <c r="E2" s="391"/>
      <c r="F2" s="391"/>
      <c r="G2" s="392"/>
    </row>
    <row r="3" spans="1:8" x14ac:dyDescent="0.25">
      <c r="A3" s="390"/>
      <c r="B3" s="391"/>
      <c r="C3" s="391"/>
      <c r="D3" s="391"/>
      <c r="E3" s="391"/>
      <c r="F3" s="391"/>
      <c r="G3" s="392"/>
    </row>
    <row r="4" spans="1:8" x14ac:dyDescent="0.25">
      <c r="A4" s="390"/>
      <c r="B4" s="391"/>
      <c r="C4" s="391"/>
      <c r="D4" s="391"/>
      <c r="E4" s="391"/>
      <c r="F4" s="391"/>
      <c r="G4" s="392"/>
    </row>
    <row r="5" spans="1:8" x14ac:dyDescent="0.25">
      <c r="A5" s="390"/>
      <c r="B5" s="391"/>
      <c r="C5" s="391"/>
      <c r="D5" s="391"/>
      <c r="E5" s="391"/>
      <c r="F5" s="391"/>
      <c r="G5" s="392"/>
    </row>
    <row r="6" spans="1:8" x14ac:dyDescent="0.25">
      <c r="A6" s="390"/>
      <c r="B6" s="391"/>
      <c r="C6" s="391"/>
      <c r="D6" s="391"/>
      <c r="E6" s="391"/>
      <c r="F6" s="391"/>
      <c r="G6" s="392"/>
    </row>
    <row r="7" spans="1:8" x14ac:dyDescent="0.25">
      <c r="A7" s="393"/>
      <c r="B7" s="394"/>
      <c r="C7" s="394"/>
      <c r="D7" s="394"/>
      <c r="E7" s="394"/>
      <c r="F7" s="394"/>
      <c r="G7" s="395"/>
    </row>
    <row r="8" spans="1:8" x14ac:dyDescent="0.25">
      <c r="A8" s="396" t="s">
        <v>241</v>
      </c>
      <c r="B8" s="397"/>
      <c r="C8" s="397"/>
      <c r="D8" s="397"/>
      <c r="E8" s="397"/>
      <c r="F8" s="397"/>
      <c r="G8" s="398"/>
    </row>
    <row r="9" spans="1:8" x14ac:dyDescent="0.25">
      <c r="A9" s="396" t="s">
        <v>242</v>
      </c>
      <c r="B9" s="397"/>
      <c r="C9" s="397"/>
      <c r="D9" s="397"/>
      <c r="E9" s="397"/>
      <c r="F9" s="397"/>
      <c r="G9" s="398"/>
    </row>
    <row r="10" spans="1:8" x14ac:dyDescent="0.25">
      <c r="A10" s="396" t="s">
        <v>243</v>
      </c>
      <c r="B10" s="397"/>
      <c r="C10" s="397"/>
      <c r="D10" s="397"/>
      <c r="E10" s="397"/>
      <c r="F10" s="397"/>
      <c r="G10" s="398"/>
    </row>
    <row r="11" spans="1:8" x14ac:dyDescent="0.25">
      <c r="A11" s="399" t="s">
        <v>207</v>
      </c>
      <c r="B11" s="400" t="s">
        <v>208</v>
      </c>
      <c r="C11" s="115" t="s">
        <v>209</v>
      </c>
      <c r="D11" s="115" t="s">
        <v>210</v>
      </c>
      <c r="E11" s="401" t="s">
        <v>211</v>
      </c>
      <c r="F11" s="402"/>
      <c r="G11" s="403"/>
    </row>
    <row r="12" spans="1:8" x14ac:dyDescent="0.25">
      <c r="A12" s="399"/>
      <c r="B12" s="400"/>
      <c r="C12" s="115" t="s">
        <v>212</v>
      </c>
      <c r="D12" s="115" t="s">
        <v>213</v>
      </c>
      <c r="E12" s="115" t="s">
        <v>214</v>
      </c>
      <c r="F12" s="115" t="s">
        <v>215</v>
      </c>
      <c r="G12" s="337" t="s">
        <v>216</v>
      </c>
    </row>
    <row r="13" spans="1:8" x14ac:dyDescent="0.25">
      <c r="A13" s="117"/>
      <c r="B13" s="118"/>
      <c r="C13" s="115"/>
      <c r="D13" s="404">
        <f>C14*100/C43</f>
        <v>7.1376485772929357</v>
      </c>
      <c r="E13" s="119">
        <v>0.25</v>
      </c>
      <c r="F13" s="119">
        <v>0.25</v>
      </c>
      <c r="G13" s="119">
        <v>0.5</v>
      </c>
    </row>
    <row r="14" spans="1:8" x14ac:dyDescent="0.25">
      <c r="A14" s="117" t="s">
        <v>144</v>
      </c>
      <c r="B14" s="120" t="s">
        <v>143</v>
      </c>
      <c r="C14" s="121">
        <f>Orçamento!G14</f>
        <v>13339.92</v>
      </c>
      <c r="D14" s="405"/>
      <c r="E14" s="122"/>
      <c r="F14" s="122"/>
      <c r="G14" s="122"/>
    </row>
    <row r="15" spans="1:8" x14ac:dyDescent="0.25">
      <c r="A15" s="117"/>
      <c r="B15" s="118"/>
      <c r="C15" s="115"/>
      <c r="D15" s="406"/>
      <c r="E15" s="123">
        <f>C14*E13</f>
        <v>3334.98</v>
      </c>
      <c r="F15" s="124">
        <f>C14*F13</f>
        <v>3334.98</v>
      </c>
      <c r="G15" s="214">
        <f>C14*G13</f>
        <v>6669.96</v>
      </c>
      <c r="H15" s="124"/>
    </row>
    <row r="16" spans="1:8" x14ac:dyDescent="0.25">
      <c r="A16" s="117"/>
      <c r="B16" s="118"/>
      <c r="C16" s="115"/>
      <c r="D16" s="125"/>
      <c r="E16" s="115"/>
      <c r="F16" s="115"/>
      <c r="G16" s="116"/>
    </row>
    <row r="17" spans="1:10" x14ac:dyDescent="0.25">
      <c r="A17" s="126"/>
      <c r="B17" s="127"/>
      <c r="C17" s="128"/>
      <c r="D17" s="407">
        <f>C18*100/C43</f>
        <v>8.0599249834628424</v>
      </c>
      <c r="E17" s="129">
        <v>0.5</v>
      </c>
      <c r="F17" s="130">
        <v>0.5</v>
      </c>
      <c r="G17" s="143"/>
    </row>
    <row r="18" spans="1:10" x14ac:dyDescent="0.25">
      <c r="A18" s="132" t="s">
        <v>16</v>
      </c>
      <c r="B18" s="133" t="s">
        <v>9</v>
      </c>
      <c r="C18" s="134">
        <f>Orçamento!G17</f>
        <v>15063.61</v>
      </c>
      <c r="D18" s="407"/>
      <c r="E18" s="135"/>
      <c r="F18" s="135"/>
      <c r="G18" s="143"/>
      <c r="H18" s="136"/>
    </row>
    <row r="19" spans="1:10" x14ac:dyDescent="0.25">
      <c r="A19" s="137"/>
      <c r="B19" s="138"/>
      <c r="C19" s="139"/>
      <c r="D19" s="407"/>
      <c r="E19" s="123">
        <f>C18*E17</f>
        <v>7531.8050000000003</v>
      </c>
      <c r="F19" s="124">
        <f>C18*F17</f>
        <v>7531.8050000000003</v>
      </c>
      <c r="G19" s="143"/>
      <c r="H19" s="124"/>
    </row>
    <row r="20" spans="1:10" x14ac:dyDescent="0.25">
      <c r="A20" s="126"/>
      <c r="B20" s="127"/>
      <c r="C20" s="128"/>
      <c r="D20" s="407">
        <f>C21*100/C43</f>
        <v>12.399418652051823</v>
      </c>
      <c r="E20" s="129"/>
      <c r="F20" s="130">
        <v>0.5</v>
      </c>
      <c r="G20" s="130">
        <v>0.5</v>
      </c>
      <c r="J20" s="124"/>
    </row>
    <row r="21" spans="1:10" ht="14.25" customHeight="1" x14ac:dyDescent="0.25">
      <c r="A21" s="137" t="s">
        <v>28</v>
      </c>
      <c r="B21" s="219" t="s">
        <v>17</v>
      </c>
      <c r="C21" s="140">
        <f>Orçamento!G28</f>
        <v>23173.913800000002</v>
      </c>
      <c r="D21" s="407"/>
      <c r="E21" s="144"/>
      <c r="F21" s="141"/>
      <c r="G21" s="217"/>
    </row>
    <row r="22" spans="1:10" x14ac:dyDescent="0.25">
      <c r="A22" s="137"/>
      <c r="B22" s="138"/>
      <c r="C22" s="139"/>
      <c r="D22" s="407"/>
      <c r="E22" s="123"/>
      <c r="F22" s="124">
        <f>C21*F20</f>
        <v>11586.956900000001</v>
      </c>
      <c r="G22" s="143">
        <f>F22</f>
        <v>11586.956900000001</v>
      </c>
      <c r="H22" s="124"/>
    </row>
    <row r="23" spans="1:10" x14ac:dyDescent="0.25">
      <c r="A23" s="126"/>
      <c r="B23" s="127"/>
      <c r="C23" s="128"/>
      <c r="D23" s="384">
        <f>C24*100/C43</f>
        <v>12.121180419757872</v>
      </c>
      <c r="E23" s="129"/>
      <c r="F23" s="142">
        <v>0.5</v>
      </c>
      <c r="G23" s="142">
        <v>0.5</v>
      </c>
    </row>
    <row r="24" spans="1:10" x14ac:dyDescent="0.25">
      <c r="A24" s="137" t="s">
        <v>35</v>
      </c>
      <c r="B24" s="218" t="s">
        <v>29</v>
      </c>
      <c r="C24" s="140">
        <f>Orçamento!G34</f>
        <v>22653.9</v>
      </c>
      <c r="D24" s="385"/>
      <c r="E24" s="144"/>
      <c r="F24" s="215"/>
      <c r="G24" s="215"/>
    </row>
    <row r="25" spans="1:10" x14ac:dyDescent="0.25">
      <c r="A25" s="137"/>
      <c r="B25" s="138"/>
      <c r="C25" s="139"/>
      <c r="D25" s="386"/>
      <c r="E25" s="145"/>
      <c r="F25" s="216">
        <f>C24*F23</f>
        <v>11326.95</v>
      </c>
      <c r="G25" s="216">
        <f>C24*G23</f>
        <v>11326.95</v>
      </c>
      <c r="H25" s="124"/>
    </row>
    <row r="26" spans="1:10" x14ac:dyDescent="0.25">
      <c r="A26" s="126"/>
      <c r="B26" s="127"/>
      <c r="C26" s="128"/>
      <c r="D26" s="384">
        <f>C27*100/C43</f>
        <v>1.1133995966994628</v>
      </c>
      <c r="E26" s="129">
        <v>0.5</v>
      </c>
      <c r="F26" s="130">
        <v>0.5</v>
      </c>
      <c r="G26" s="143"/>
    </row>
    <row r="27" spans="1:10" ht="15.75" customHeight="1" x14ac:dyDescent="0.25">
      <c r="A27" s="137" t="s">
        <v>41</v>
      </c>
      <c r="B27" s="133" t="s">
        <v>218</v>
      </c>
      <c r="C27" s="140">
        <f>Orçamento!G41</f>
        <v>2080.89</v>
      </c>
      <c r="D27" s="385"/>
      <c r="E27" s="135"/>
      <c r="F27" s="135"/>
      <c r="G27" s="216"/>
    </row>
    <row r="28" spans="1:10" x14ac:dyDescent="0.25">
      <c r="A28" s="137"/>
      <c r="B28" s="138"/>
      <c r="C28" s="139"/>
      <c r="D28" s="386"/>
      <c r="E28" s="123">
        <f>C27*E26</f>
        <v>1040.4449999999999</v>
      </c>
      <c r="F28" s="124">
        <f>C27*F26</f>
        <v>1040.4449999999999</v>
      </c>
      <c r="G28" s="143"/>
      <c r="H28" s="124"/>
    </row>
    <row r="29" spans="1:10" x14ac:dyDescent="0.25">
      <c r="A29" s="126"/>
      <c r="B29" s="127"/>
      <c r="C29" s="128"/>
      <c r="D29" s="384">
        <f>C30*100/C43</f>
        <v>17.983145907384902</v>
      </c>
      <c r="E29" s="129"/>
      <c r="F29" s="129">
        <v>0.5</v>
      </c>
      <c r="G29" s="129">
        <v>0.5</v>
      </c>
    </row>
    <row r="30" spans="1:10" x14ac:dyDescent="0.25">
      <c r="A30" s="137" t="s">
        <v>44</v>
      </c>
      <c r="B30" s="133" t="s">
        <v>36</v>
      </c>
      <c r="C30" s="140">
        <f>Orçamento!G43</f>
        <v>33609.630000000005</v>
      </c>
      <c r="D30" s="385"/>
      <c r="E30" s="144"/>
      <c r="F30" s="135"/>
      <c r="G30" s="215"/>
    </row>
    <row r="31" spans="1:10" x14ac:dyDescent="0.25">
      <c r="A31" s="137"/>
      <c r="B31" s="138"/>
      <c r="C31" s="139"/>
      <c r="D31" s="386"/>
      <c r="E31" s="145"/>
      <c r="F31" s="124">
        <f>C30*F29</f>
        <v>16804.815000000002</v>
      </c>
      <c r="G31" s="214">
        <f>C30*G29</f>
        <v>16804.815000000002</v>
      </c>
      <c r="H31" s="124"/>
    </row>
    <row r="32" spans="1:10" x14ac:dyDescent="0.25">
      <c r="A32" s="126"/>
      <c r="B32" s="127"/>
      <c r="C32" s="128"/>
      <c r="D32" s="384">
        <f>C33*100/C43</f>
        <v>28.436851398077753</v>
      </c>
      <c r="E32" s="129">
        <v>0.5</v>
      </c>
      <c r="F32" s="129">
        <v>0.5</v>
      </c>
      <c r="G32" s="143"/>
    </row>
    <row r="33" spans="1:9" x14ac:dyDescent="0.25">
      <c r="A33" s="137" t="s">
        <v>52</v>
      </c>
      <c r="B33" s="133" t="s">
        <v>89</v>
      </c>
      <c r="C33" s="140">
        <f>Orçamento!G52</f>
        <v>53147.1</v>
      </c>
      <c r="D33" s="385"/>
      <c r="E33" s="135"/>
      <c r="F33" s="135"/>
      <c r="G33" s="216"/>
    </row>
    <row r="34" spans="1:9" x14ac:dyDescent="0.25">
      <c r="A34" s="137"/>
      <c r="B34" s="138"/>
      <c r="C34" s="139"/>
      <c r="D34" s="386"/>
      <c r="E34" s="123">
        <f>C33*E32</f>
        <v>26573.55</v>
      </c>
      <c r="F34" s="124">
        <f>C33*F32</f>
        <v>26573.55</v>
      </c>
      <c r="G34" s="143"/>
      <c r="H34" s="124"/>
    </row>
    <row r="35" spans="1:9" x14ac:dyDescent="0.25">
      <c r="A35" s="126"/>
      <c r="B35" s="127"/>
      <c r="C35" s="128"/>
      <c r="D35" s="384">
        <f>C36*100/C43</f>
        <v>5.3182489037739362</v>
      </c>
      <c r="E35" s="130">
        <v>0.5</v>
      </c>
      <c r="F35" s="129"/>
      <c r="G35" s="130">
        <v>0.5</v>
      </c>
    </row>
    <row r="36" spans="1:9" x14ac:dyDescent="0.25">
      <c r="A36" s="137" t="s">
        <v>54</v>
      </c>
      <c r="B36" s="133" t="s">
        <v>247</v>
      </c>
      <c r="C36" s="140">
        <f>Orçamento!G56</f>
        <v>9939.5500000000011</v>
      </c>
      <c r="D36" s="385"/>
      <c r="E36" s="135"/>
      <c r="F36" s="144"/>
      <c r="G36" s="135"/>
    </row>
    <row r="37" spans="1:9" x14ac:dyDescent="0.25">
      <c r="A37" s="137"/>
      <c r="B37" s="138"/>
      <c r="C37" s="139"/>
      <c r="D37" s="386"/>
      <c r="E37" s="123">
        <f>C36*E35</f>
        <v>4969.7750000000005</v>
      </c>
      <c r="F37" s="145"/>
      <c r="G37" s="214">
        <f>C36*G35</f>
        <v>4969.7750000000005</v>
      </c>
      <c r="H37" s="124"/>
    </row>
    <row r="38" spans="1:9" x14ac:dyDescent="0.25">
      <c r="A38" s="137"/>
      <c r="B38" s="138"/>
      <c r="C38" s="139"/>
      <c r="D38" s="384">
        <f>C39*100/C43</f>
        <v>7.4301815614984905</v>
      </c>
      <c r="E38" s="130">
        <v>0.5</v>
      </c>
      <c r="F38" s="145"/>
      <c r="G38" s="130">
        <v>0.5</v>
      </c>
    </row>
    <row r="39" spans="1:9" x14ac:dyDescent="0.25">
      <c r="A39" s="137" t="s">
        <v>57</v>
      </c>
      <c r="B39" s="138" t="s">
        <v>219</v>
      </c>
      <c r="C39" s="146">
        <f>Orçamento!G71</f>
        <v>13886.65</v>
      </c>
      <c r="D39" s="385"/>
      <c r="E39" s="135"/>
      <c r="F39" s="147"/>
      <c r="G39" s="135"/>
    </row>
    <row r="40" spans="1:9" x14ac:dyDescent="0.25">
      <c r="A40" s="137"/>
      <c r="B40" s="138"/>
      <c r="C40" s="139"/>
      <c r="D40" s="386"/>
      <c r="E40" s="123">
        <f>C39*E38</f>
        <v>6943.3249999999998</v>
      </c>
      <c r="F40" s="145"/>
      <c r="G40" s="214">
        <f>C39*G38</f>
        <v>6943.3249999999998</v>
      </c>
      <c r="H40" s="124"/>
    </row>
    <row r="41" spans="1:9" x14ac:dyDescent="0.25">
      <c r="A41" s="148"/>
      <c r="B41" s="153"/>
      <c r="C41" s="422"/>
      <c r="D41" s="421">
        <v>1</v>
      </c>
      <c r="E41" s="150"/>
      <c r="F41" s="150"/>
      <c r="G41" s="143"/>
    </row>
    <row r="42" spans="1:9" x14ac:dyDescent="0.25">
      <c r="A42" s="148"/>
      <c r="B42" s="149"/>
      <c r="C42" s="151"/>
      <c r="D42" s="152"/>
      <c r="E42" s="150"/>
      <c r="F42" s="150"/>
      <c r="G42" s="143"/>
    </row>
    <row r="43" spans="1:9" x14ac:dyDescent="0.25">
      <c r="A43" s="148"/>
      <c r="B43" s="153" t="s">
        <v>220</v>
      </c>
      <c r="C43" s="154">
        <f>SUM(C14:C40)</f>
        <v>186895.16379999998</v>
      </c>
      <c r="D43" s="155"/>
      <c r="E43" s="150"/>
      <c r="F43" s="150"/>
      <c r="G43" s="143"/>
    </row>
    <row r="44" spans="1:9" x14ac:dyDescent="0.25">
      <c r="A44" s="408" t="s">
        <v>221</v>
      </c>
      <c r="B44" s="408"/>
      <c r="C44" s="156"/>
      <c r="D44" s="148"/>
      <c r="E44" s="157">
        <f>E40+E37+E34+E28+E19+E15</f>
        <v>50393.880000000005</v>
      </c>
      <c r="F44" s="157">
        <f>F34+F31+F28+F25+F22+F19+F15</f>
        <v>78199.501900000017</v>
      </c>
      <c r="G44" s="143">
        <f>G40+G37+G31+G25+G22+G15</f>
        <v>58301.781900000009</v>
      </c>
      <c r="H44" s="124"/>
    </row>
    <row r="45" spans="1:9" x14ac:dyDescent="0.25">
      <c r="A45" s="408" t="s">
        <v>222</v>
      </c>
      <c r="B45" s="408"/>
      <c r="C45" s="158"/>
      <c r="D45" s="148"/>
      <c r="E45" s="129">
        <f>E44/C43</f>
        <v>0.26963715366079477</v>
      </c>
      <c r="F45" s="129">
        <f>F44/C43</f>
        <v>0.41841372623040568</v>
      </c>
      <c r="G45" s="131">
        <f>G44/C43</f>
        <v>0.31194912010879983</v>
      </c>
      <c r="H45" s="124"/>
    </row>
    <row r="46" spans="1:9" x14ac:dyDescent="0.25">
      <c r="A46" s="408" t="s">
        <v>223</v>
      </c>
      <c r="B46" s="408"/>
      <c r="C46" s="158"/>
      <c r="D46" s="148"/>
      <c r="E46" s="157">
        <f>E44</f>
        <v>50393.880000000005</v>
      </c>
      <c r="F46" s="159">
        <f>E46+F44</f>
        <v>128593.38190000002</v>
      </c>
      <c r="G46" s="264">
        <f>F46+G44</f>
        <v>186895.16380000004</v>
      </c>
    </row>
    <row r="47" spans="1:9" x14ac:dyDescent="0.25">
      <c r="A47" s="408" t="s">
        <v>224</v>
      </c>
      <c r="B47" s="408"/>
      <c r="C47" s="158"/>
      <c r="D47" s="148"/>
      <c r="E47" s="129">
        <f>E45</f>
        <v>0.26963715366079477</v>
      </c>
      <c r="F47" s="129">
        <f t="shared" ref="F47:G47" si="0">E47+F45</f>
        <v>0.6880508798912004</v>
      </c>
      <c r="G47" s="131">
        <f t="shared" si="0"/>
        <v>1.0000000000000002</v>
      </c>
      <c r="I47" s="136"/>
    </row>
  </sheetData>
  <mergeCells count="20">
    <mergeCell ref="A45:B45"/>
    <mergeCell ref="A46:B46"/>
    <mergeCell ref="A47:B47"/>
    <mergeCell ref="D32:D34"/>
    <mergeCell ref="D35:D37"/>
    <mergeCell ref="D38:D40"/>
    <mergeCell ref="A44:B44"/>
    <mergeCell ref="D29:D31"/>
    <mergeCell ref="A1:G7"/>
    <mergeCell ref="A8:G8"/>
    <mergeCell ref="A9:G9"/>
    <mergeCell ref="A10:G10"/>
    <mergeCell ref="A11:A12"/>
    <mergeCell ref="B11:B12"/>
    <mergeCell ref="E11:G11"/>
    <mergeCell ref="D13:D15"/>
    <mergeCell ref="D17:D19"/>
    <mergeCell ref="D20:D22"/>
    <mergeCell ref="D23:D25"/>
    <mergeCell ref="D26:D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O6" sqref="O6"/>
    </sheetView>
  </sheetViews>
  <sheetFormatPr defaultRowHeight="15" x14ac:dyDescent="0.25"/>
  <sheetData>
    <row r="1" spans="1:11" s="162" customFormat="1" ht="14.25" x14ac:dyDescent="0.2">
      <c r="A1" s="160"/>
      <c r="B1" s="161"/>
      <c r="C1" s="411" t="s">
        <v>0</v>
      </c>
      <c r="D1" s="411"/>
      <c r="E1" s="411"/>
      <c r="F1" s="411"/>
      <c r="G1" s="411"/>
      <c r="H1" s="411"/>
      <c r="I1" s="411"/>
      <c r="J1" s="411"/>
      <c r="K1" s="412"/>
    </row>
    <row r="2" spans="1:11" s="162" customFormat="1" ht="14.25" x14ac:dyDescent="0.2">
      <c r="A2" s="163"/>
      <c r="B2" s="164"/>
      <c r="C2" s="413" t="s">
        <v>184</v>
      </c>
      <c r="D2" s="413"/>
      <c r="E2" s="413"/>
      <c r="F2" s="413"/>
      <c r="G2" s="413"/>
      <c r="H2" s="413"/>
      <c r="I2" s="413"/>
      <c r="J2" s="413"/>
      <c r="K2" s="414"/>
    </row>
    <row r="3" spans="1:11" s="162" customFormat="1" ht="14.25" x14ac:dyDescent="0.2">
      <c r="A3" s="163"/>
      <c r="B3" s="164"/>
      <c r="C3" s="415" t="s">
        <v>240</v>
      </c>
      <c r="D3" s="415"/>
      <c r="E3" s="415"/>
      <c r="F3" s="415"/>
      <c r="G3" s="415"/>
      <c r="H3" s="415"/>
      <c r="I3" s="415"/>
      <c r="J3" s="415"/>
      <c r="K3" s="416"/>
    </row>
    <row r="4" spans="1:11" s="162" customFormat="1" ht="14.25" x14ac:dyDescent="0.2">
      <c r="A4" s="163"/>
      <c r="B4" s="164"/>
      <c r="C4" s="415" t="s">
        <v>244</v>
      </c>
      <c r="D4" s="415"/>
      <c r="E4" s="415"/>
      <c r="F4" s="415"/>
      <c r="G4" s="415"/>
      <c r="H4" s="415"/>
      <c r="I4" s="415"/>
      <c r="J4" s="415"/>
      <c r="K4" s="416"/>
    </row>
    <row r="5" spans="1:11" s="162" customFormat="1" ht="14.25" x14ac:dyDescent="0.2">
      <c r="A5" s="163"/>
      <c r="B5" s="164"/>
      <c r="C5" s="415" t="s">
        <v>225</v>
      </c>
      <c r="D5" s="415"/>
      <c r="E5" s="415"/>
      <c r="F5" s="415"/>
      <c r="G5" s="415"/>
      <c r="H5" s="415"/>
      <c r="I5" s="415"/>
      <c r="J5" s="415"/>
      <c r="K5" s="416"/>
    </row>
    <row r="6" spans="1:11" x14ac:dyDescent="0.25">
      <c r="A6" s="165"/>
      <c r="B6" s="166"/>
      <c r="C6" s="409"/>
      <c r="D6" s="409"/>
      <c r="E6" s="409"/>
      <c r="F6" s="409"/>
      <c r="G6" s="409"/>
      <c r="H6" s="409"/>
      <c r="I6" s="409"/>
      <c r="J6" s="409"/>
      <c r="K6" s="410"/>
    </row>
    <row r="7" spans="1:11" x14ac:dyDescent="0.25">
      <c r="A7" s="93"/>
      <c r="B7" s="167"/>
      <c r="C7" s="167"/>
      <c r="D7" s="167"/>
      <c r="E7" s="167"/>
      <c r="F7" s="167"/>
      <c r="G7" s="167"/>
      <c r="H7" s="167"/>
      <c r="I7" s="167"/>
      <c r="J7" s="167"/>
      <c r="K7" s="168"/>
    </row>
    <row r="8" spans="1:11" x14ac:dyDescent="0.25">
      <c r="A8" s="90"/>
      <c r="B8" s="95"/>
      <c r="C8" s="95"/>
      <c r="D8" s="95"/>
      <c r="E8" s="95"/>
      <c r="F8" s="95"/>
      <c r="G8" s="95"/>
      <c r="H8" s="95"/>
      <c r="I8" s="95"/>
      <c r="J8" s="95"/>
      <c r="K8" s="169"/>
    </row>
    <row r="9" spans="1:11" x14ac:dyDescent="0.25">
      <c r="A9" s="90"/>
      <c r="B9" s="95"/>
      <c r="C9" s="95"/>
      <c r="D9" s="95"/>
      <c r="E9" s="95"/>
      <c r="F9" s="95"/>
      <c r="G9" s="95"/>
      <c r="H9" s="95"/>
      <c r="I9" s="95"/>
      <c r="J9" s="95"/>
      <c r="K9" s="169"/>
    </row>
    <row r="10" spans="1:11" x14ac:dyDescent="0.25">
      <c r="A10" s="90"/>
      <c r="B10" s="95"/>
      <c r="C10" s="95"/>
      <c r="D10" s="95"/>
      <c r="E10" s="95"/>
      <c r="F10" s="95"/>
      <c r="G10" s="95"/>
      <c r="H10" s="95"/>
      <c r="I10" s="95"/>
      <c r="J10" s="95"/>
      <c r="K10" s="169"/>
    </row>
    <row r="11" spans="1:11" x14ac:dyDescent="0.25">
      <c r="A11" s="90"/>
      <c r="B11" s="95"/>
      <c r="C11" s="95"/>
      <c r="D11" s="95"/>
      <c r="E11" s="95"/>
      <c r="F11" s="95"/>
      <c r="G11" s="95"/>
      <c r="H11" s="95"/>
      <c r="I11" s="95"/>
      <c r="J11" s="95"/>
      <c r="K11" s="169"/>
    </row>
    <row r="12" spans="1:11" x14ac:dyDescent="0.25">
      <c r="A12" s="90"/>
      <c r="B12" s="95"/>
      <c r="C12" s="95"/>
      <c r="D12" s="95"/>
      <c r="E12" s="95"/>
      <c r="F12" s="95"/>
      <c r="G12" s="95"/>
      <c r="H12" s="95"/>
      <c r="I12" s="95"/>
      <c r="J12" s="95"/>
      <c r="K12" s="169"/>
    </row>
    <row r="13" spans="1:11" x14ac:dyDescent="0.25">
      <c r="A13" s="90"/>
      <c r="B13" s="95"/>
      <c r="C13" s="95"/>
      <c r="D13" s="95"/>
      <c r="E13" s="95"/>
      <c r="F13" s="95"/>
      <c r="G13" s="95"/>
      <c r="H13" s="95"/>
      <c r="I13" s="95"/>
      <c r="J13" s="95"/>
      <c r="K13" s="169"/>
    </row>
    <row r="14" spans="1:11" x14ac:dyDescent="0.25">
      <c r="A14" s="90"/>
      <c r="B14" s="95"/>
      <c r="C14" s="95"/>
      <c r="D14" s="95"/>
      <c r="E14" s="95"/>
      <c r="F14" s="95"/>
      <c r="G14" s="95"/>
      <c r="H14" s="95"/>
      <c r="I14" s="95"/>
      <c r="J14" s="95"/>
      <c r="K14" s="169"/>
    </row>
    <row r="15" spans="1:11" x14ac:dyDescent="0.25">
      <c r="A15" s="90"/>
      <c r="B15" s="95"/>
      <c r="C15" s="95"/>
      <c r="D15" s="95"/>
      <c r="E15" s="95"/>
      <c r="F15" s="95"/>
      <c r="G15" s="95"/>
      <c r="H15" s="95"/>
      <c r="I15" s="95"/>
      <c r="J15" s="95"/>
      <c r="K15" s="169"/>
    </row>
    <row r="16" spans="1:11" x14ac:dyDescent="0.25">
      <c r="A16" s="90"/>
      <c r="B16" s="95"/>
      <c r="C16" s="95"/>
      <c r="D16" s="95"/>
      <c r="E16" s="95"/>
      <c r="F16" s="95"/>
      <c r="G16" s="95"/>
      <c r="H16" s="95"/>
      <c r="I16" s="95"/>
      <c r="J16" s="95"/>
      <c r="K16" s="169"/>
    </row>
    <row r="17" spans="1:11" x14ac:dyDescent="0.25">
      <c r="A17" s="90"/>
      <c r="B17" s="95"/>
      <c r="C17" s="95"/>
      <c r="D17" s="95"/>
      <c r="E17" s="95"/>
      <c r="F17" s="95"/>
      <c r="G17" s="95"/>
      <c r="H17" s="95"/>
      <c r="I17" s="95"/>
      <c r="J17" s="95"/>
      <c r="K17" s="169"/>
    </row>
    <row r="18" spans="1:11" x14ac:dyDescent="0.25">
      <c r="A18" s="90"/>
      <c r="B18" s="95"/>
      <c r="C18" s="95"/>
      <c r="D18" s="95"/>
      <c r="E18" s="95"/>
      <c r="F18" s="95"/>
      <c r="G18" s="95"/>
      <c r="H18" s="95"/>
      <c r="I18" s="95"/>
      <c r="J18" s="95"/>
      <c r="K18" s="169"/>
    </row>
    <row r="19" spans="1:11" x14ac:dyDescent="0.25">
      <c r="A19" s="90"/>
      <c r="B19" s="95"/>
      <c r="C19" s="95"/>
      <c r="D19" s="95"/>
      <c r="E19" s="95"/>
      <c r="F19" s="95"/>
      <c r="G19" s="95"/>
      <c r="H19" s="95"/>
      <c r="I19" s="95"/>
      <c r="J19" s="95"/>
      <c r="K19" s="169"/>
    </row>
    <row r="20" spans="1:11" x14ac:dyDescent="0.25">
      <c r="A20" s="90"/>
      <c r="B20" s="95"/>
      <c r="C20" s="95"/>
      <c r="D20" s="95"/>
      <c r="E20" s="95"/>
      <c r="F20" s="95"/>
      <c r="G20" s="95"/>
      <c r="H20" s="95"/>
      <c r="I20" s="95"/>
      <c r="J20" s="95"/>
      <c r="K20" s="169"/>
    </row>
    <row r="21" spans="1:11" x14ac:dyDescent="0.25">
      <c r="A21" s="90"/>
      <c r="B21" s="95"/>
      <c r="C21" s="95"/>
      <c r="D21" s="95"/>
      <c r="E21" s="95"/>
      <c r="F21" s="95"/>
      <c r="G21" s="95"/>
      <c r="H21" s="95"/>
      <c r="I21" s="95"/>
      <c r="J21" s="95"/>
      <c r="K21" s="169"/>
    </row>
    <row r="22" spans="1:11" x14ac:dyDescent="0.25">
      <c r="A22" s="90"/>
      <c r="B22" s="95"/>
      <c r="C22" s="95"/>
      <c r="D22" s="95"/>
      <c r="E22" s="95"/>
      <c r="F22" s="95"/>
      <c r="G22" s="95"/>
      <c r="H22" s="95"/>
      <c r="I22" s="95"/>
      <c r="J22" s="95"/>
      <c r="K22" s="169"/>
    </row>
    <row r="23" spans="1:11" x14ac:dyDescent="0.25">
      <c r="A23" s="90"/>
      <c r="B23" s="95"/>
      <c r="C23" s="95"/>
      <c r="D23" s="95"/>
      <c r="E23" s="95"/>
      <c r="F23" s="95"/>
      <c r="G23" s="95"/>
      <c r="H23" s="95"/>
      <c r="I23" s="95"/>
      <c r="J23" s="95"/>
      <c r="K23" s="169"/>
    </row>
    <row r="24" spans="1:11" x14ac:dyDescent="0.25">
      <c r="A24" s="90"/>
      <c r="B24" s="95"/>
      <c r="C24" s="95"/>
      <c r="D24" s="95"/>
      <c r="E24" s="95"/>
      <c r="F24" s="95"/>
      <c r="G24" s="95"/>
      <c r="H24" s="95"/>
      <c r="I24" s="95"/>
      <c r="J24" s="95"/>
      <c r="K24" s="169"/>
    </row>
    <row r="25" spans="1:11" x14ac:dyDescent="0.25">
      <c r="A25" s="90"/>
      <c r="B25" s="95"/>
      <c r="C25" s="95"/>
      <c r="D25" s="95"/>
      <c r="E25" s="95"/>
      <c r="F25" s="95"/>
      <c r="G25" s="95"/>
      <c r="H25" s="95"/>
      <c r="I25" s="95"/>
      <c r="J25" s="95"/>
      <c r="K25" s="169"/>
    </row>
    <row r="26" spans="1:11" x14ac:dyDescent="0.25">
      <c r="A26" s="90"/>
      <c r="B26" s="95"/>
      <c r="C26" s="95"/>
      <c r="D26" s="95"/>
      <c r="E26" s="95"/>
      <c r="F26" s="95"/>
      <c r="G26" s="95"/>
      <c r="H26" s="95"/>
      <c r="I26" s="95"/>
      <c r="J26" s="95"/>
      <c r="K26" s="169"/>
    </row>
    <row r="27" spans="1:11" x14ac:dyDescent="0.25">
      <c r="A27" s="90"/>
      <c r="B27" s="95"/>
      <c r="C27" s="95"/>
      <c r="D27" s="95"/>
      <c r="E27" s="95"/>
      <c r="F27" s="95"/>
      <c r="G27" s="95"/>
      <c r="H27" s="95"/>
      <c r="I27" s="95"/>
      <c r="J27" s="95"/>
      <c r="K27" s="169"/>
    </row>
    <row r="28" spans="1:11" x14ac:dyDescent="0.25">
      <c r="A28" s="90"/>
      <c r="B28" s="95"/>
      <c r="C28" s="95"/>
      <c r="D28" s="95"/>
      <c r="E28" s="95"/>
      <c r="F28" s="95"/>
      <c r="G28" s="95"/>
      <c r="H28" s="95"/>
      <c r="I28" s="95"/>
      <c r="J28" s="95"/>
      <c r="K28" s="169"/>
    </row>
    <row r="29" spans="1:11" x14ac:dyDescent="0.25">
      <c r="A29" s="90"/>
      <c r="B29" s="95"/>
      <c r="C29" s="95"/>
      <c r="D29" s="95"/>
      <c r="E29" s="95"/>
      <c r="F29" s="95"/>
      <c r="G29" s="95"/>
      <c r="H29" s="95"/>
      <c r="I29" s="95"/>
      <c r="J29" s="95"/>
      <c r="K29" s="169"/>
    </row>
    <row r="30" spans="1:11" x14ac:dyDescent="0.25">
      <c r="A30" s="90"/>
      <c r="B30" s="95"/>
      <c r="C30" s="95"/>
      <c r="D30" s="95"/>
      <c r="E30" s="95"/>
      <c r="F30" s="95"/>
      <c r="G30" s="95"/>
      <c r="H30" s="95"/>
      <c r="I30" s="95"/>
      <c r="J30" s="95"/>
      <c r="K30" s="169"/>
    </row>
    <row r="31" spans="1:11" x14ac:dyDescent="0.25">
      <c r="A31" s="90"/>
      <c r="B31" s="95"/>
      <c r="C31" s="95"/>
      <c r="D31" s="95"/>
      <c r="E31" s="95"/>
      <c r="F31" s="95"/>
      <c r="G31" s="95"/>
      <c r="H31" s="95"/>
      <c r="I31" s="95"/>
      <c r="J31" s="95"/>
      <c r="K31" s="169"/>
    </row>
    <row r="32" spans="1:11" x14ac:dyDescent="0.25">
      <c r="A32" s="93"/>
      <c r="B32" s="167"/>
      <c r="C32" s="167"/>
      <c r="D32" s="167"/>
      <c r="E32" s="167"/>
      <c r="F32" s="167"/>
      <c r="G32" s="167"/>
      <c r="H32" s="167"/>
      <c r="I32" s="167"/>
      <c r="J32" s="167"/>
      <c r="K32" s="168"/>
    </row>
  </sheetData>
  <mergeCells count="6">
    <mergeCell ref="C6:K6"/>
    <mergeCell ref="C1:K1"/>
    <mergeCell ref="C2:K2"/>
    <mergeCell ref="C3:K3"/>
    <mergeCell ref="C4:K4"/>
    <mergeCell ref="C5:K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C8" sqref="C8"/>
    </sheetView>
  </sheetViews>
  <sheetFormatPr defaultRowHeight="15" x14ac:dyDescent="0.25"/>
  <cols>
    <col min="1" max="1" width="5.7109375" customWidth="1"/>
    <col min="2" max="2" width="13.5703125" customWidth="1"/>
    <col min="3" max="3" width="36" customWidth="1"/>
    <col min="4" max="5" width="8.7109375" customWidth="1"/>
    <col min="6" max="6" width="18.5703125" customWidth="1"/>
    <col min="9" max="9" width="11.42578125" customWidth="1"/>
  </cols>
  <sheetData>
    <row r="1" spans="1:12" x14ac:dyDescent="0.25">
      <c r="A1" s="164"/>
      <c r="B1" s="164"/>
      <c r="C1" s="413" t="s">
        <v>0</v>
      </c>
      <c r="D1" s="413"/>
      <c r="E1" s="413"/>
      <c r="F1" s="413"/>
      <c r="G1" s="413"/>
      <c r="H1" s="413"/>
      <c r="I1" s="413"/>
    </row>
    <row r="2" spans="1:12" x14ac:dyDescent="0.25">
      <c r="A2" s="164"/>
      <c r="B2" s="164"/>
      <c r="C2" s="413" t="s">
        <v>184</v>
      </c>
      <c r="D2" s="413"/>
      <c r="E2" s="413"/>
      <c r="F2" s="413"/>
      <c r="G2" s="413"/>
      <c r="H2" s="413"/>
      <c r="I2" s="413"/>
    </row>
    <row r="3" spans="1:12" x14ac:dyDescent="0.25">
      <c r="A3" s="164"/>
      <c r="B3" s="164"/>
      <c r="C3" s="415" t="s">
        <v>245</v>
      </c>
      <c r="D3" s="415"/>
      <c r="E3" s="415"/>
      <c r="F3" s="415"/>
      <c r="G3" s="415"/>
      <c r="H3" s="415"/>
      <c r="I3" s="415"/>
    </row>
    <row r="4" spans="1:12" x14ac:dyDescent="0.25">
      <c r="A4" s="164"/>
      <c r="B4" s="164"/>
      <c r="C4" s="415" t="s">
        <v>246</v>
      </c>
      <c r="D4" s="415"/>
      <c r="E4" s="415"/>
      <c r="F4" s="415"/>
      <c r="G4" s="415"/>
      <c r="H4" s="415"/>
      <c r="I4" s="415"/>
    </row>
    <row r="5" spans="1:12" x14ac:dyDescent="0.25">
      <c r="A5" s="164"/>
      <c r="B5" s="164"/>
      <c r="C5" s="415" t="s">
        <v>225</v>
      </c>
      <c r="D5" s="415"/>
      <c r="E5" s="415"/>
      <c r="F5" s="415"/>
      <c r="G5" s="415"/>
      <c r="H5" s="415"/>
      <c r="I5" s="415"/>
    </row>
    <row r="6" spans="1:12" ht="15.75" thickBot="1" x14ac:dyDescent="0.3">
      <c r="A6" s="164"/>
      <c r="B6" s="164"/>
      <c r="C6" s="420"/>
      <c r="D6" s="420"/>
      <c r="E6" s="420"/>
      <c r="F6" s="420"/>
      <c r="G6" s="420"/>
      <c r="H6" s="420"/>
      <c r="I6" s="420"/>
    </row>
    <row r="7" spans="1:12" x14ac:dyDescent="0.25">
      <c r="A7" s="417" t="s">
        <v>226</v>
      </c>
      <c r="B7" s="418"/>
      <c r="C7" s="418"/>
      <c r="D7" s="418"/>
      <c r="E7" s="418"/>
      <c r="F7" s="418"/>
      <c r="G7" s="418"/>
      <c r="H7" s="418"/>
      <c r="I7" s="419"/>
    </row>
    <row r="8" spans="1:12" x14ac:dyDescent="0.25">
      <c r="A8" s="170" t="s">
        <v>4</v>
      </c>
      <c r="B8" s="171" t="s">
        <v>227</v>
      </c>
      <c r="C8" s="171" t="s">
        <v>5</v>
      </c>
      <c r="D8" s="171" t="s">
        <v>187</v>
      </c>
      <c r="E8" s="171"/>
      <c r="F8" s="171" t="s">
        <v>228</v>
      </c>
      <c r="G8" s="171" t="s">
        <v>229</v>
      </c>
      <c r="H8" s="171" t="s">
        <v>230</v>
      </c>
      <c r="I8" s="172" t="s">
        <v>8</v>
      </c>
    </row>
    <row r="9" spans="1:12" x14ac:dyDescent="0.25">
      <c r="A9" s="173" t="s">
        <v>144</v>
      </c>
      <c r="B9" s="174"/>
      <c r="C9" s="175" t="s">
        <v>143</v>
      </c>
      <c r="D9" s="176"/>
      <c r="E9" s="176"/>
      <c r="F9" s="177"/>
      <c r="G9" s="177"/>
      <c r="H9" s="177"/>
      <c r="I9" s="178"/>
    </row>
    <row r="10" spans="1:12" ht="43.5" x14ac:dyDescent="0.25">
      <c r="A10" s="179" t="s">
        <v>145</v>
      </c>
      <c r="B10" s="321" t="s">
        <v>301</v>
      </c>
      <c r="C10" s="322" t="s">
        <v>147</v>
      </c>
      <c r="D10" s="181" t="s">
        <v>190</v>
      </c>
      <c r="E10" s="286">
        <v>66</v>
      </c>
      <c r="F10" s="287" t="s">
        <v>248</v>
      </c>
      <c r="G10" s="288"/>
      <c r="H10" s="288"/>
      <c r="I10" s="289">
        <f>22*3*1</f>
        <v>66</v>
      </c>
    </row>
    <row r="11" spans="1:12" ht="30" x14ac:dyDescent="0.25">
      <c r="A11" s="179" t="s">
        <v>146</v>
      </c>
      <c r="B11" s="323" t="s">
        <v>302</v>
      </c>
      <c r="C11" s="180" t="s">
        <v>150</v>
      </c>
      <c r="D11" s="181" t="s">
        <v>190</v>
      </c>
      <c r="E11" s="286">
        <v>132</v>
      </c>
      <c r="F11" s="287" t="s">
        <v>307</v>
      </c>
      <c r="G11" s="288"/>
      <c r="H11" s="288"/>
      <c r="I11" s="289">
        <f>22*3*2</f>
        <v>132</v>
      </c>
    </row>
    <row r="12" spans="1:12" x14ac:dyDescent="0.25">
      <c r="A12" s="173" t="s">
        <v>16</v>
      </c>
      <c r="B12" s="174"/>
      <c r="C12" s="175" t="s">
        <v>9</v>
      </c>
      <c r="D12" s="176"/>
      <c r="E12" s="290"/>
      <c r="F12" s="291"/>
      <c r="G12" s="291"/>
      <c r="H12" s="291"/>
      <c r="I12" s="292"/>
    </row>
    <row r="13" spans="1:12" ht="25.5" x14ac:dyDescent="0.25">
      <c r="A13" s="182" t="s">
        <v>18</v>
      </c>
      <c r="B13" s="66" t="s">
        <v>303</v>
      </c>
      <c r="C13" s="37" t="s">
        <v>11</v>
      </c>
      <c r="D13" s="71" t="s">
        <v>231</v>
      </c>
      <c r="E13" s="183">
        <v>6</v>
      </c>
      <c r="F13" s="189">
        <v>3</v>
      </c>
      <c r="G13" s="191">
        <v>2</v>
      </c>
      <c r="H13" s="191"/>
      <c r="I13" s="190">
        <f>F13*G13</f>
        <v>6</v>
      </c>
    </row>
    <row r="14" spans="1:12" ht="54" customHeight="1" x14ac:dyDescent="0.25">
      <c r="A14" s="182" t="s">
        <v>19</v>
      </c>
      <c r="B14" s="44" t="s">
        <v>235</v>
      </c>
      <c r="C14" s="45" t="s">
        <v>61</v>
      </c>
      <c r="D14" s="221" t="s">
        <v>231</v>
      </c>
      <c r="E14" s="293">
        <v>340</v>
      </c>
      <c r="F14" s="191">
        <v>20</v>
      </c>
      <c r="G14" s="191">
        <v>17</v>
      </c>
      <c r="H14" s="189"/>
      <c r="I14" s="190">
        <f>F14*G14</f>
        <v>340</v>
      </c>
      <c r="L14" s="187"/>
    </row>
    <row r="15" spans="1:12" ht="51.75" x14ac:dyDescent="0.25">
      <c r="A15" s="182" t="s">
        <v>21</v>
      </c>
      <c r="B15" s="46" t="s">
        <v>236</v>
      </c>
      <c r="C15" s="45" t="s">
        <v>62</v>
      </c>
      <c r="D15" s="221" t="s">
        <v>231</v>
      </c>
      <c r="E15" s="293">
        <v>201</v>
      </c>
      <c r="F15" s="191" t="s">
        <v>281</v>
      </c>
      <c r="G15" s="191" t="s">
        <v>282</v>
      </c>
      <c r="H15" s="189"/>
      <c r="I15" s="190">
        <f>17*3+20*3+10*2+10*2+5*2+10*1+20*1.5</f>
        <v>201</v>
      </c>
      <c r="L15" s="187"/>
    </row>
    <row r="16" spans="1:12" ht="44.25" customHeight="1" x14ac:dyDescent="0.25">
      <c r="A16" s="182" t="s">
        <v>23</v>
      </c>
      <c r="B16" s="46" t="s">
        <v>64</v>
      </c>
      <c r="C16" s="45" t="s">
        <v>63</v>
      </c>
      <c r="D16" s="14" t="s">
        <v>12</v>
      </c>
      <c r="E16" s="293">
        <v>14.22</v>
      </c>
      <c r="F16" s="191" t="s">
        <v>283</v>
      </c>
      <c r="G16" s="191" t="s">
        <v>284</v>
      </c>
      <c r="H16" s="189"/>
      <c r="I16" s="190">
        <f>16*0.42+2.5*3</f>
        <v>14.219999999999999</v>
      </c>
      <c r="L16" s="187"/>
    </row>
    <row r="17" spans="1:13" ht="39" x14ac:dyDescent="0.25">
      <c r="A17" s="182" t="s">
        <v>24</v>
      </c>
      <c r="B17" s="46" t="s">
        <v>66</v>
      </c>
      <c r="C17" s="45" t="s">
        <v>65</v>
      </c>
      <c r="D17" s="14" t="s">
        <v>12</v>
      </c>
      <c r="E17" s="293">
        <v>133.15</v>
      </c>
      <c r="F17" s="191">
        <v>88.766599999999997</v>
      </c>
      <c r="G17" s="191">
        <v>1.5</v>
      </c>
      <c r="H17" s="189"/>
      <c r="I17" s="190">
        <f>F17*G17</f>
        <v>133.1499</v>
      </c>
      <c r="L17" s="187"/>
    </row>
    <row r="18" spans="1:13" ht="26.25" x14ac:dyDescent="0.25">
      <c r="A18" s="182" t="s">
        <v>26</v>
      </c>
      <c r="B18" s="64" t="s">
        <v>265</v>
      </c>
      <c r="C18" s="55" t="s">
        <v>251</v>
      </c>
      <c r="D18" s="221" t="s">
        <v>231</v>
      </c>
      <c r="E18" s="293">
        <v>29</v>
      </c>
      <c r="F18" s="191" t="s">
        <v>285</v>
      </c>
      <c r="G18" s="191" t="s">
        <v>286</v>
      </c>
      <c r="H18" s="189"/>
      <c r="I18" s="190">
        <f>8*1.5+17*1</f>
        <v>29</v>
      </c>
      <c r="L18" s="187"/>
    </row>
    <row r="19" spans="1:13" ht="25.5" x14ac:dyDescent="0.25">
      <c r="A19" s="182" t="s">
        <v>67</v>
      </c>
      <c r="B19" s="184" t="s">
        <v>232</v>
      </c>
      <c r="C19" s="222" t="s">
        <v>14</v>
      </c>
      <c r="D19" s="185" t="s">
        <v>233</v>
      </c>
      <c r="E19" s="294">
        <v>75.47</v>
      </c>
      <c r="F19" s="191">
        <v>377.37</v>
      </c>
      <c r="G19" s="191"/>
      <c r="H19" s="189">
        <v>0.2</v>
      </c>
      <c r="I19" s="190">
        <f>F19*H19</f>
        <v>75.474000000000004</v>
      </c>
    </row>
    <row r="20" spans="1:13" ht="51" x14ac:dyDescent="0.25">
      <c r="A20" s="182" t="s">
        <v>68</v>
      </c>
      <c r="B20" s="50" t="s">
        <v>234</v>
      </c>
      <c r="C20" s="60" t="s">
        <v>15</v>
      </c>
      <c r="D20" s="185" t="s">
        <v>233</v>
      </c>
      <c r="E20" s="294">
        <v>75.47</v>
      </c>
      <c r="F20" s="191">
        <v>377.37</v>
      </c>
      <c r="G20" s="191"/>
      <c r="H20" s="189">
        <v>0.2</v>
      </c>
      <c r="I20" s="190">
        <f>F20*H20</f>
        <v>75.474000000000004</v>
      </c>
    </row>
    <row r="21" spans="1:13" ht="51" x14ac:dyDescent="0.25">
      <c r="A21" s="182" t="s">
        <v>178</v>
      </c>
      <c r="B21" s="12" t="s">
        <v>179</v>
      </c>
      <c r="C21" s="13" t="s">
        <v>180</v>
      </c>
      <c r="D21" s="14" t="s">
        <v>12</v>
      </c>
      <c r="E21" s="294">
        <v>340</v>
      </c>
      <c r="F21" s="191">
        <v>20</v>
      </c>
      <c r="G21" s="191">
        <v>17</v>
      </c>
      <c r="H21" s="189"/>
      <c r="I21" s="190">
        <f>F21*G21</f>
        <v>340</v>
      </c>
    </row>
    <row r="22" spans="1:13" ht="26.25" x14ac:dyDescent="0.25">
      <c r="A22" s="182" t="s">
        <v>266</v>
      </c>
      <c r="B22" s="64" t="s">
        <v>267</v>
      </c>
      <c r="C22" s="225" t="s">
        <v>268</v>
      </c>
      <c r="D22" s="14" t="s">
        <v>12</v>
      </c>
      <c r="E22" s="294">
        <v>335.1</v>
      </c>
      <c r="F22" s="188">
        <v>279.25</v>
      </c>
      <c r="G22" s="188"/>
      <c r="H22" s="189">
        <v>1.2</v>
      </c>
      <c r="I22" s="190">
        <f>F22*H22</f>
        <v>335.09999999999997</v>
      </c>
    </row>
    <row r="23" spans="1:13" x14ac:dyDescent="0.25">
      <c r="A23" s="275" t="s">
        <v>28</v>
      </c>
      <c r="B23" s="276"/>
      <c r="C23" s="277" t="s">
        <v>17</v>
      </c>
      <c r="D23" s="197"/>
      <c r="E23" s="295"/>
      <c r="F23" s="296"/>
      <c r="G23" s="296"/>
      <c r="H23" s="296"/>
      <c r="I23" s="297"/>
    </row>
    <row r="24" spans="1:13" ht="51" x14ac:dyDescent="0.25">
      <c r="A24" s="192" t="s">
        <v>30</v>
      </c>
      <c r="B24" s="12" t="s">
        <v>156</v>
      </c>
      <c r="C24" s="13" t="s">
        <v>20</v>
      </c>
      <c r="D24" s="14" t="s">
        <v>12</v>
      </c>
      <c r="E24" s="294">
        <v>165</v>
      </c>
      <c r="F24" s="186" t="s">
        <v>287</v>
      </c>
      <c r="G24" s="193"/>
      <c r="H24" s="189" t="s">
        <v>288</v>
      </c>
      <c r="I24" s="190">
        <f>20*4+17*5</f>
        <v>165</v>
      </c>
      <c r="M24" s="282"/>
    </row>
    <row r="25" spans="1:13" ht="25.5" x14ac:dyDescent="0.25">
      <c r="A25" s="192" t="s">
        <v>31</v>
      </c>
      <c r="B25" s="12" t="s">
        <v>157</v>
      </c>
      <c r="C25" s="13" t="s">
        <v>22</v>
      </c>
      <c r="D25" s="14" t="s">
        <v>12</v>
      </c>
      <c r="E25" s="294">
        <v>335.1</v>
      </c>
      <c r="F25" s="281">
        <v>279.25</v>
      </c>
      <c r="G25" s="188"/>
      <c r="H25" s="189">
        <v>1.2</v>
      </c>
      <c r="I25" s="190">
        <f>F25*H25</f>
        <v>335.09999999999997</v>
      </c>
    </row>
    <row r="26" spans="1:13" ht="25.5" x14ac:dyDescent="0.25">
      <c r="A26" s="192" t="s">
        <v>274</v>
      </c>
      <c r="B26" s="12" t="s">
        <v>158</v>
      </c>
      <c r="C26" s="25" t="s">
        <v>25</v>
      </c>
      <c r="D26" s="14" t="s">
        <v>12</v>
      </c>
      <c r="E26" s="294">
        <v>75.599999999999994</v>
      </c>
      <c r="F26" s="298">
        <v>30.24</v>
      </c>
      <c r="G26" s="193"/>
      <c r="H26" s="188">
        <v>2.5</v>
      </c>
      <c r="I26" s="190">
        <f>F26*H26</f>
        <v>75.599999999999994</v>
      </c>
    </row>
    <row r="27" spans="1:13" ht="38.25" x14ac:dyDescent="0.25">
      <c r="A27" s="192" t="s">
        <v>33</v>
      </c>
      <c r="B27" s="12" t="s">
        <v>159</v>
      </c>
      <c r="C27" s="13" t="s">
        <v>27</v>
      </c>
      <c r="D27" s="14" t="s">
        <v>12</v>
      </c>
      <c r="E27" s="294">
        <v>30.82</v>
      </c>
      <c r="F27" s="194" t="s">
        <v>290</v>
      </c>
      <c r="G27" s="299" t="s">
        <v>289</v>
      </c>
      <c r="H27" s="189"/>
      <c r="I27" s="190">
        <f>13*1.1+2.1*1.2+14*1</f>
        <v>30.82</v>
      </c>
    </row>
    <row r="28" spans="1:13" ht="51.75" x14ac:dyDescent="0.25">
      <c r="A28" s="192" t="s">
        <v>34</v>
      </c>
      <c r="B28" s="56" t="s">
        <v>177</v>
      </c>
      <c r="C28" s="55" t="s">
        <v>176</v>
      </c>
      <c r="D28" s="14" t="s">
        <v>12</v>
      </c>
      <c r="E28" s="294">
        <v>500.1</v>
      </c>
      <c r="F28" s="186" t="s">
        <v>291</v>
      </c>
      <c r="G28" s="193"/>
      <c r="H28" s="191" t="s">
        <v>292</v>
      </c>
      <c r="I28" s="190">
        <f>20*4+17*5+279.25*1.2</f>
        <v>500.09999999999997</v>
      </c>
    </row>
    <row r="29" spans="1:13" x14ac:dyDescent="0.25">
      <c r="A29" s="195" t="s">
        <v>35</v>
      </c>
      <c r="B29" s="196"/>
      <c r="C29" s="175" t="s">
        <v>29</v>
      </c>
      <c r="D29" s="197"/>
      <c r="E29" s="295"/>
      <c r="F29" s="300"/>
      <c r="G29" s="300"/>
      <c r="H29" s="301"/>
      <c r="I29" s="302"/>
    </row>
    <row r="30" spans="1:13" ht="73.5" customHeight="1" x14ac:dyDescent="0.25">
      <c r="A30" s="192" t="s">
        <v>37</v>
      </c>
      <c r="B30" s="64" t="s">
        <v>264</v>
      </c>
      <c r="C30" s="55" t="s">
        <v>252</v>
      </c>
      <c r="D30" s="14" t="s">
        <v>12</v>
      </c>
      <c r="E30" s="293">
        <v>35.28</v>
      </c>
      <c r="F30" s="191" t="s">
        <v>293</v>
      </c>
      <c r="G30" s="191" t="s">
        <v>294</v>
      </c>
      <c r="H30" s="189"/>
      <c r="I30" s="190">
        <f>16*1.89+4*1.26</f>
        <v>35.28</v>
      </c>
    </row>
    <row r="31" spans="1:13" ht="64.5" x14ac:dyDescent="0.25">
      <c r="A31" s="192" t="s">
        <v>38</v>
      </c>
      <c r="B31" s="62" t="s">
        <v>87</v>
      </c>
      <c r="C31" s="61" t="s">
        <v>88</v>
      </c>
      <c r="D31" s="14" t="s">
        <v>12</v>
      </c>
      <c r="E31" s="293">
        <v>3</v>
      </c>
      <c r="F31" s="198">
        <v>3</v>
      </c>
      <c r="G31" s="188"/>
      <c r="H31" s="189">
        <v>1</v>
      </c>
      <c r="I31" s="190">
        <f>F31*H31</f>
        <v>3</v>
      </c>
    </row>
    <row r="32" spans="1:13" ht="64.5" x14ac:dyDescent="0.25">
      <c r="A32" s="192" t="s">
        <v>39</v>
      </c>
      <c r="B32" s="62" t="s">
        <v>182</v>
      </c>
      <c r="C32" s="61" t="s">
        <v>183</v>
      </c>
      <c r="D32" s="14" t="s">
        <v>32</v>
      </c>
      <c r="E32" s="293">
        <v>16</v>
      </c>
      <c r="F32" s="198"/>
      <c r="G32" s="188"/>
      <c r="H32" s="189"/>
      <c r="I32" s="190">
        <v>16</v>
      </c>
    </row>
    <row r="33" spans="1:12" ht="51.75" x14ac:dyDescent="0.25">
      <c r="A33" s="192" t="s">
        <v>40</v>
      </c>
      <c r="B33" s="51" t="s">
        <v>85</v>
      </c>
      <c r="C33" s="61" t="s">
        <v>86</v>
      </c>
      <c r="D33" s="14" t="s">
        <v>12</v>
      </c>
      <c r="E33" s="293">
        <v>5.04</v>
      </c>
      <c r="F33" s="198">
        <v>2.52</v>
      </c>
      <c r="G33" s="188"/>
      <c r="H33" s="189">
        <v>2</v>
      </c>
      <c r="I33" s="190">
        <f>F33*H33</f>
        <v>5.04</v>
      </c>
    </row>
    <row r="34" spans="1:12" ht="43.5" x14ac:dyDescent="0.25">
      <c r="A34" s="192" t="s">
        <v>181</v>
      </c>
      <c r="B34" s="266" t="s">
        <v>270</v>
      </c>
      <c r="C34" s="265" t="s">
        <v>271</v>
      </c>
      <c r="D34" s="14" t="s">
        <v>12</v>
      </c>
      <c r="E34" s="293">
        <v>5</v>
      </c>
      <c r="F34" s="198">
        <v>5</v>
      </c>
      <c r="G34" s="188"/>
      <c r="H34" s="189">
        <v>1</v>
      </c>
      <c r="I34" s="190">
        <f>F34*H34</f>
        <v>5</v>
      </c>
    </row>
    <row r="35" spans="1:12" ht="77.25" x14ac:dyDescent="0.25">
      <c r="A35" s="192" t="s">
        <v>269</v>
      </c>
      <c r="B35" s="64" t="s">
        <v>272</v>
      </c>
      <c r="C35" s="55" t="s">
        <v>273</v>
      </c>
      <c r="D35" s="14" t="s">
        <v>12</v>
      </c>
      <c r="E35" s="293">
        <v>4.2</v>
      </c>
      <c r="F35" s="198">
        <v>2.1</v>
      </c>
      <c r="G35" s="188"/>
      <c r="H35" s="189">
        <v>2</v>
      </c>
      <c r="I35" s="190">
        <f>F35*H35</f>
        <v>4.2</v>
      </c>
    </row>
    <row r="36" spans="1:12" x14ac:dyDescent="0.25">
      <c r="A36" s="199" t="s">
        <v>41</v>
      </c>
      <c r="B36" s="200"/>
      <c r="C36" s="274" t="s">
        <v>237</v>
      </c>
      <c r="D36" s="201"/>
      <c r="E36" s="303"/>
      <c r="F36" s="301"/>
      <c r="G36" s="301"/>
      <c r="H36" s="301"/>
      <c r="I36" s="304"/>
    </row>
    <row r="37" spans="1:12" ht="102.75" x14ac:dyDescent="0.25">
      <c r="A37" s="202" t="s">
        <v>43</v>
      </c>
      <c r="B37" s="50" t="s">
        <v>91</v>
      </c>
      <c r="C37" s="63" t="s">
        <v>56</v>
      </c>
      <c r="D37" s="54" t="s">
        <v>12</v>
      </c>
      <c r="E37" s="293">
        <v>27</v>
      </c>
      <c r="F37" s="203" t="s">
        <v>295</v>
      </c>
      <c r="G37" s="189"/>
      <c r="H37" s="189" t="s">
        <v>296</v>
      </c>
      <c r="I37" s="204">
        <f>5*2.7+5*2.7</f>
        <v>27</v>
      </c>
    </row>
    <row r="38" spans="1:12" x14ac:dyDescent="0.25">
      <c r="A38" s="199" t="s">
        <v>44</v>
      </c>
      <c r="B38" s="200"/>
      <c r="C38" s="207" t="s">
        <v>249</v>
      </c>
      <c r="D38" s="201"/>
      <c r="E38" s="303"/>
      <c r="F38" s="305"/>
      <c r="G38" s="305"/>
      <c r="H38" s="301"/>
      <c r="I38" s="304"/>
    </row>
    <row r="39" spans="1:12" ht="76.5" x14ac:dyDescent="0.25">
      <c r="A39" s="223" t="s">
        <v>46</v>
      </c>
      <c r="B39" s="57" t="s">
        <v>77</v>
      </c>
      <c r="C39" s="58" t="s">
        <v>78</v>
      </c>
      <c r="D39" s="14" t="s">
        <v>12</v>
      </c>
      <c r="E39" s="293">
        <v>228</v>
      </c>
      <c r="F39" s="191" t="s">
        <v>297</v>
      </c>
      <c r="G39" s="191" t="s">
        <v>298</v>
      </c>
      <c r="H39" s="189"/>
      <c r="I39" s="190">
        <f>17*3+20*3+10*2+10*2+5*2+10*1+20*1.5+10*2.7</f>
        <v>228</v>
      </c>
    </row>
    <row r="40" spans="1:12" ht="81" customHeight="1" x14ac:dyDescent="0.25">
      <c r="A40" s="223" t="s">
        <v>47</v>
      </c>
      <c r="B40" s="57" t="s">
        <v>79</v>
      </c>
      <c r="C40" s="55" t="s">
        <v>80</v>
      </c>
      <c r="D40" s="14" t="s">
        <v>12</v>
      </c>
      <c r="E40" s="293">
        <v>228</v>
      </c>
      <c r="F40" s="191" t="s">
        <v>297</v>
      </c>
      <c r="G40" s="191" t="s">
        <v>298</v>
      </c>
      <c r="H40" s="189"/>
      <c r="I40" s="190">
        <f>17*3+20*3+10*2+10*2+5*2+10*1+20*1.5+10*2.7</f>
        <v>228</v>
      </c>
    </row>
    <row r="41" spans="1:12" ht="70.5" customHeight="1" x14ac:dyDescent="0.25">
      <c r="A41" s="223" t="s">
        <v>48</v>
      </c>
      <c r="B41" s="56" t="s">
        <v>160</v>
      </c>
      <c r="C41" s="55" t="s">
        <v>81</v>
      </c>
      <c r="D41" s="14" t="s">
        <v>12</v>
      </c>
      <c r="E41" s="293">
        <v>143.15</v>
      </c>
      <c r="F41" s="191">
        <v>95.43</v>
      </c>
      <c r="G41" s="191">
        <v>1.5</v>
      </c>
      <c r="H41" s="189"/>
      <c r="I41" s="204">
        <f>F41*G41</f>
        <v>143.14500000000001</v>
      </c>
    </row>
    <row r="42" spans="1:12" ht="75.75" customHeight="1" x14ac:dyDescent="0.25">
      <c r="A42" s="223" t="s">
        <v>49</v>
      </c>
      <c r="B42" s="50" t="s">
        <v>161</v>
      </c>
      <c r="C42" s="59" t="s">
        <v>82</v>
      </c>
      <c r="D42" s="14" t="s">
        <v>12</v>
      </c>
      <c r="E42" s="293">
        <v>29</v>
      </c>
      <c r="F42" s="191" t="s">
        <v>285</v>
      </c>
      <c r="G42" s="191" t="s">
        <v>286</v>
      </c>
      <c r="H42" s="189"/>
      <c r="I42" s="190">
        <f>8*1.5+17*1</f>
        <v>29</v>
      </c>
      <c r="L42">
        <f>5.95*2+13.6+27</f>
        <v>52.5</v>
      </c>
    </row>
    <row r="43" spans="1:12" ht="51" x14ac:dyDescent="0.25">
      <c r="A43" s="223" t="s">
        <v>50</v>
      </c>
      <c r="B43" s="50" t="s">
        <v>83</v>
      </c>
      <c r="C43" s="60" t="s">
        <v>84</v>
      </c>
      <c r="D43" s="14" t="s">
        <v>12</v>
      </c>
      <c r="E43" s="293">
        <v>54.5</v>
      </c>
      <c r="F43" s="306" t="s">
        <v>299</v>
      </c>
      <c r="G43" s="306" t="s">
        <v>300</v>
      </c>
      <c r="H43" s="189"/>
      <c r="I43" s="204">
        <f>3.5*1.7+3.5*1.7+8*1.7+8*1.5+17*1</f>
        <v>54.5</v>
      </c>
    </row>
    <row r="44" spans="1:12" ht="25.5" x14ac:dyDescent="0.25">
      <c r="A44" s="223" t="s">
        <v>51</v>
      </c>
      <c r="B44" s="50" t="s">
        <v>280</v>
      </c>
      <c r="C44" s="272" t="s">
        <v>279</v>
      </c>
      <c r="D44" s="14" t="s">
        <v>12</v>
      </c>
      <c r="E44" s="293">
        <v>340</v>
      </c>
      <c r="F44" s="191">
        <v>20</v>
      </c>
      <c r="G44" s="191">
        <v>17</v>
      </c>
      <c r="H44" s="189"/>
      <c r="I44" s="190">
        <f>F44*G44</f>
        <v>340</v>
      </c>
    </row>
    <row r="45" spans="1:12" ht="115.5" x14ac:dyDescent="0.25">
      <c r="A45" s="223" t="s">
        <v>261</v>
      </c>
      <c r="B45" s="273" t="s">
        <v>263</v>
      </c>
      <c r="C45" s="225" t="s">
        <v>262</v>
      </c>
      <c r="D45" s="14" t="s">
        <v>12</v>
      </c>
      <c r="E45" s="293">
        <v>60</v>
      </c>
      <c r="F45" s="208">
        <v>30</v>
      </c>
      <c r="G45" s="209"/>
      <c r="H45" s="209">
        <v>2</v>
      </c>
      <c r="I45" s="263">
        <f>H45*F45</f>
        <v>60</v>
      </c>
    </row>
    <row r="46" spans="1:12" ht="51.75" x14ac:dyDescent="0.25">
      <c r="A46" s="223" t="s">
        <v>276</v>
      </c>
      <c r="B46" s="50" t="s">
        <v>278</v>
      </c>
      <c r="C46" s="55" t="s">
        <v>277</v>
      </c>
      <c r="D46" s="14" t="s">
        <v>12</v>
      </c>
      <c r="E46" s="293">
        <v>40</v>
      </c>
      <c r="F46" s="208">
        <v>20</v>
      </c>
      <c r="G46" s="209">
        <v>2</v>
      </c>
      <c r="H46" s="209"/>
      <c r="I46" s="263">
        <f>F46*G46</f>
        <v>40</v>
      </c>
    </row>
    <row r="47" spans="1:12" x14ac:dyDescent="0.25">
      <c r="A47" s="195" t="s">
        <v>52</v>
      </c>
      <c r="B47" s="276"/>
      <c r="C47" s="277" t="s">
        <v>217</v>
      </c>
      <c r="D47" s="197"/>
      <c r="E47" s="295"/>
      <c r="F47" s="307"/>
      <c r="G47" s="307"/>
      <c r="H47" s="308"/>
      <c r="I47" s="302"/>
    </row>
    <row r="48" spans="1:12" ht="90" x14ac:dyDescent="0.25">
      <c r="A48" s="205" t="s">
        <v>53</v>
      </c>
      <c r="B48" s="44" t="s">
        <v>74</v>
      </c>
      <c r="C48" s="55" t="s">
        <v>73</v>
      </c>
      <c r="D48" s="54" t="s">
        <v>12</v>
      </c>
      <c r="E48" s="293">
        <v>340</v>
      </c>
      <c r="F48" s="186">
        <v>20</v>
      </c>
      <c r="G48" s="309"/>
      <c r="H48" s="189">
        <v>17</v>
      </c>
      <c r="I48" s="210">
        <f>F48*H48</f>
        <v>340</v>
      </c>
    </row>
    <row r="49" spans="1:12" ht="77.25" x14ac:dyDescent="0.25">
      <c r="A49" s="205" t="s">
        <v>94</v>
      </c>
      <c r="B49" s="44" t="s">
        <v>75</v>
      </c>
      <c r="C49" s="55" t="s">
        <v>76</v>
      </c>
      <c r="D49" s="54" t="s">
        <v>12</v>
      </c>
      <c r="E49" s="293">
        <v>170</v>
      </c>
      <c r="F49" s="186">
        <v>10</v>
      </c>
      <c r="G49" s="309"/>
      <c r="H49" s="189">
        <v>17</v>
      </c>
      <c r="I49" s="210">
        <f>F49*H49</f>
        <v>170</v>
      </c>
    </row>
    <row r="50" spans="1:12" ht="38.25" x14ac:dyDescent="0.25">
      <c r="A50" s="205" t="s">
        <v>95</v>
      </c>
      <c r="B50" s="64" t="s">
        <v>93</v>
      </c>
      <c r="C50" s="65" t="s">
        <v>92</v>
      </c>
      <c r="D50" s="54" t="s">
        <v>12</v>
      </c>
      <c r="E50" s="293">
        <v>340</v>
      </c>
      <c r="F50" s="186">
        <v>20</v>
      </c>
      <c r="G50" s="309"/>
      <c r="H50" s="189">
        <v>17</v>
      </c>
      <c r="I50" s="210">
        <f>F50*H50</f>
        <v>340</v>
      </c>
      <c r="J50" s="283"/>
      <c r="K50" s="284"/>
      <c r="L50" s="285"/>
    </row>
    <row r="51" spans="1:12" x14ac:dyDescent="0.25">
      <c r="A51" s="195" t="s">
        <v>54</v>
      </c>
      <c r="B51" s="279"/>
      <c r="C51" s="280" t="s">
        <v>250</v>
      </c>
      <c r="D51" s="197"/>
      <c r="E51" s="295"/>
      <c r="F51" s="308"/>
      <c r="G51" s="308"/>
      <c r="H51" s="308"/>
      <c r="I51" s="310"/>
    </row>
    <row r="52" spans="1:12" ht="25.5" x14ac:dyDescent="0.25">
      <c r="A52" s="212" t="s">
        <v>55</v>
      </c>
      <c r="B52" s="36" t="s">
        <v>186</v>
      </c>
      <c r="C52" s="220" t="s">
        <v>101</v>
      </c>
      <c r="D52" s="14" t="s">
        <v>32</v>
      </c>
      <c r="E52" s="311">
        <v>2</v>
      </c>
      <c r="F52" s="206"/>
      <c r="G52" s="312"/>
      <c r="H52" s="312"/>
      <c r="I52" s="313">
        <v>2</v>
      </c>
    </row>
    <row r="53" spans="1:12" ht="51.75" x14ac:dyDescent="0.25">
      <c r="A53" s="212" t="s">
        <v>96</v>
      </c>
      <c r="B53" s="56" t="s">
        <v>162</v>
      </c>
      <c r="C53" s="69" t="s">
        <v>102</v>
      </c>
      <c r="D53" s="14" t="s">
        <v>32</v>
      </c>
      <c r="E53" s="311">
        <v>5</v>
      </c>
      <c r="F53" s="186"/>
      <c r="G53" s="312"/>
      <c r="H53" s="312"/>
      <c r="I53" s="313">
        <v>5</v>
      </c>
    </row>
    <row r="54" spans="1:12" ht="51.75" x14ac:dyDescent="0.25">
      <c r="A54" s="212" t="s">
        <v>97</v>
      </c>
      <c r="B54" s="56" t="s">
        <v>163</v>
      </c>
      <c r="C54" s="69" t="s">
        <v>103</v>
      </c>
      <c r="D54" s="14" t="s">
        <v>32</v>
      </c>
      <c r="E54" s="311">
        <v>10</v>
      </c>
      <c r="F54" s="186"/>
      <c r="G54" s="312"/>
      <c r="H54" s="312"/>
      <c r="I54" s="313">
        <v>10</v>
      </c>
    </row>
    <row r="55" spans="1:12" ht="51" x14ac:dyDescent="0.25">
      <c r="A55" s="212" t="s">
        <v>98</v>
      </c>
      <c r="B55" s="50" t="s">
        <v>104</v>
      </c>
      <c r="C55" s="60" t="s">
        <v>105</v>
      </c>
      <c r="D55" s="14" t="s">
        <v>32</v>
      </c>
      <c r="E55" s="311">
        <v>10</v>
      </c>
      <c r="F55" s="186"/>
      <c r="G55" s="312"/>
      <c r="H55" s="312"/>
      <c r="I55" s="313">
        <v>10</v>
      </c>
    </row>
    <row r="56" spans="1:12" ht="77.25" x14ac:dyDescent="0.25">
      <c r="A56" s="212" t="s">
        <v>99</v>
      </c>
      <c r="B56" s="70" t="s">
        <v>106</v>
      </c>
      <c r="C56" s="55" t="s">
        <v>107</v>
      </c>
      <c r="D56" s="14" t="s">
        <v>32</v>
      </c>
      <c r="E56" s="311">
        <v>8</v>
      </c>
      <c r="F56" s="186"/>
      <c r="G56" s="312"/>
      <c r="H56" s="312"/>
      <c r="I56" s="313">
        <v>8</v>
      </c>
    </row>
    <row r="57" spans="1:12" ht="51.75" x14ac:dyDescent="0.25">
      <c r="A57" s="212" t="s">
        <v>100</v>
      </c>
      <c r="B57" s="67" t="s">
        <v>108</v>
      </c>
      <c r="C57" s="59" t="s">
        <v>109</v>
      </c>
      <c r="D57" s="14" t="s">
        <v>32</v>
      </c>
      <c r="E57" s="189">
        <v>5</v>
      </c>
      <c r="F57" s="186"/>
      <c r="G57" s="312"/>
      <c r="H57" s="312"/>
      <c r="I57" s="314">
        <v>5</v>
      </c>
    </row>
    <row r="58" spans="1:12" ht="64.5" x14ac:dyDescent="0.25">
      <c r="A58" s="212" t="s">
        <v>112</v>
      </c>
      <c r="B58" s="66" t="s">
        <v>173</v>
      </c>
      <c r="C58" s="59" t="s">
        <v>172</v>
      </c>
      <c r="D58" s="14" t="s">
        <v>128</v>
      </c>
      <c r="E58" s="189">
        <v>24</v>
      </c>
      <c r="F58" s="186"/>
      <c r="G58" s="312"/>
      <c r="H58" s="312"/>
      <c r="I58" s="314">
        <v>24</v>
      </c>
    </row>
    <row r="59" spans="1:12" ht="64.5" x14ac:dyDescent="0.25">
      <c r="A59" s="212" t="s">
        <v>113</v>
      </c>
      <c r="B59" s="70" t="s">
        <v>174</v>
      </c>
      <c r="C59" s="59" t="s">
        <v>175</v>
      </c>
      <c r="D59" s="14" t="s">
        <v>128</v>
      </c>
      <c r="E59" s="189">
        <v>24</v>
      </c>
      <c r="F59" s="186"/>
      <c r="G59" s="312"/>
      <c r="H59" s="312"/>
      <c r="I59" s="314">
        <v>24</v>
      </c>
    </row>
    <row r="60" spans="1:12" ht="38.25" x14ac:dyDescent="0.25">
      <c r="A60" s="212" t="s">
        <v>114</v>
      </c>
      <c r="B60" s="66" t="s">
        <v>165</v>
      </c>
      <c r="C60" s="37" t="s">
        <v>59</v>
      </c>
      <c r="D60" s="14" t="s">
        <v>32</v>
      </c>
      <c r="E60" s="189">
        <v>5</v>
      </c>
      <c r="F60" s="186"/>
      <c r="G60" s="312"/>
      <c r="H60" s="312"/>
      <c r="I60" s="314">
        <v>5</v>
      </c>
    </row>
    <row r="61" spans="1:12" ht="38.25" x14ac:dyDescent="0.25">
      <c r="A61" s="212" t="s">
        <v>115</v>
      </c>
      <c r="B61" s="66" t="s">
        <v>164</v>
      </c>
      <c r="C61" s="37" t="s">
        <v>60</v>
      </c>
      <c r="D61" s="14" t="s">
        <v>32</v>
      </c>
      <c r="E61" s="189">
        <v>3</v>
      </c>
      <c r="F61" s="186"/>
      <c r="G61" s="312"/>
      <c r="H61" s="312"/>
      <c r="I61" s="314">
        <v>3</v>
      </c>
    </row>
    <row r="62" spans="1:12" ht="38.25" x14ac:dyDescent="0.25">
      <c r="A62" s="212" t="s">
        <v>135</v>
      </c>
      <c r="B62" s="66" t="s">
        <v>110</v>
      </c>
      <c r="C62" s="37" t="s">
        <v>111</v>
      </c>
      <c r="D62" s="14" t="s">
        <v>32</v>
      </c>
      <c r="E62" s="189">
        <v>3</v>
      </c>
      <c r="F62" s="186"/>
      <c r="G62" s="312"/>
      <c r="H62" s="312"/>
      <c r="I62" s="314">
        <v>3</v>
      </c>
    </row>
    <row r="63" spans="1:12" ht="51" x14ac:dyDescent="0.25">
      <c r="A63" s="212" t="s">
        <v>167</v>
      </c>
      <c r="B63" s="66" t="s">
        <v>116</v>
      </c>
      <c r="C63" s="37" t="s">
        <v>117</v>
      </c>
      <c r="D63" s="14" t="s">
        <v>32</v>
      </c>
      <c r="E63" s="189">
        <v>3</v>
      </c>
      <c r="F63" s="186"/>
      <c r="G63" s="312"/>
      <c r="H63" s="312"/>
      <c r="I63" s="314">
        <v>3</v>
      </c>
    </row>
    <row r="64" spans="1:12" ht="38.25" x14ac:dyDescent="0.25">
      <c r="A64" s="212" t="s">
        <v>170</v>
      </c>
      <c r="B64" s="66" t="s">
        <v>118</v>
      </c>
      <c r="C64" s="37" t="s">
        <v>119</v>
      </c>
      <c r="D64" s="14" t="s">
        <v>32</v>
      </c>
      <c r="E64" s="189">
        <v>10</v>
      </c>
      <c r="F64" s="186"/>
      <c r="G64" s="312"/>
      <c r="H64" s="312"/>
      <c r="I64" s="314">
        <v>10</v>
      </c>
    </row>
    <row r="65" spans="1:9" ht="63.75" x14ac:dyDescent="0.25">
      <c r="A65" s="212" t="s">
        <v>171</v>
      </c>
      <c r="B65" s="66" t="s">
        <v>168</v>
      </c>
      <c r="C65" s="37" t="s">
        <v>169</v>
      </c>
      <c r="D65" s="14" t="s">
        <v>32</v>
      </c>
      <c r="E65" s="189">
        <v>5</v>
      </c>
      <c r="F65" s="186"/>
      <c r="G65" s="315"/>
      <c r="H65" s="316"/>
      <c r="I65" s="314">
        <v>5</v>
      </c>
    </row>
    <row r="66" spans="1:9" x14ac:dyDescent="0.25">
      <c r="A66" s="211" t="s">
        <v>57</v>
      </c>
      <c r="B66" s="213"/>
      <c r="C66" s="211" t="s">
        <v>219</v>
      </c>
      <c r="D66" s="213"/>
      <c r="E66" s="317"/>
      <c r="F66" s="317"/>
      <c r="G66" s="317"/>
      <c r="H66" s="317"/>
      <c r="I66" s="278"/>
    </row>
    <row r="67" spans="1:9" ht="39" x14ac:dyDescent="0.25">
      <c r="A67" s="267" t="s">
        <v>58</v>
      </c>
      <c r="B67" s="64" t="s">
        <v>254</v>
      </c>
      <c r="C67" s="55" t="s">
        <v>255</v>
      </c>
      <c r="D67" s="54" t="s">
        <v>32</v>
      </c>
      <c r="E67" s="189">
        <v>30</v>
      </c>
      <c r="F67" s="318"/>
      <c r="G67" s="318"/>
      <c r="H67" s="318"/>
      <c r="I67" s="314">
        <v>30</v>
      </c>
    </row>
    <row r="68" spans="1:9" ht="25.5" x14ac:dyDescent="0.25">
      <c r="A68" s="267" t="s">
        <v>136</v>
      </c>
      <c r="B68" s="66" t="s">
        <v>256</v>
      </c>
      <c r="C68" s="68" t="s">
        <v>120</v>
      </c>
      <c r="D68" s="54" t="s">
        <v>32</v>
      </c>
      <c r="E68" s="189">
        <v>2</v>
      </c>
      <c r="F68" s="206"/>
      <c r="G68" s="319"/>
      <c r="H68" s="319"/>
      <c r="I68" s="314">
        <v>2</v>
      </c>
    </row>
    <row r="69" spans="1:9" ht="51.75" x14ac:dyDescent="0.25">
      <c r="A69" s="267" t="s">
        <v>137</v>
      </c>
      <c r="B69" s="66" t="s">
        <v>166</v>
      </c>
      <c r="C69" s="55" t="s">
        <v>121</v>
      </c>
      <c r="D69" s="71" t="s">
        <v>122</v>
      </c>
      <c r="E69" s="293">
        <v>30</v>
      </c>
      <c r="F69" s="206"/>
      <c r="G69" s="319"/>
      <c r="H69" s="319"/>
      <c r="I69" s="320">
        <v>30</v>
      </c>
    </row>
    <row r="70" spans="1:9" ht="90" x14ac:dyDescent="0.25">
      <c r="A70" s="267" t="s">
        <v>138</v>
      </c>
      <c r="B70" s="66" t="s">
        <v>123</v>
      </c>
      <c r="C70" s="55" t="s">
        <v>304</v>
      </c>
      <c r="D70" s="71" t="s">
        <v>125</v>
      </c>
      <c r="E70" s="293">
        <v>10</v>
      </c>
      <c r="F70" s="206"/>
      <c r="G70" s="319"/>
      <c r="H70" s="319"/>
      <c r="I70" s="320">
        <v>10</v>
      </c>
    </row>
    <row r="71" spans="1:9" ht="77.25" x14ac:dyDescent="0.25">
      <c r="A71" s="267" t="s">
        <v>139</v>
      </c>
      <c r="B71" s="66" t="s">
        <v>132</v>
      </c>
      <c r="C71" s="55" t="s">
        <v>126</v>
      </c>
      <c r="D71" s="71" t="s">
        <v>32</v>
      </c>
      <c r="E71" s="293">
        <v>10</v>
      </c>
      <c r="F71" s="206"/>
      <c r="G71" s="319"/>
      <c r="H71" s="319"/>
      <c r="I71" s="320">
        <v>10</v>
      </c>
    </row>
    <row r="72" spans="1:9" ht="51.75" x14ac:dyDescent="0.25">
      <c r="A72" s="267" t="s">
        <v>140</v>
      </c>
      <c r="B72" s="50" t="s">
        <v>133</v>
      </c>
      <c r="C72" s="55" t="s">
        <v>127</v>
      </c>
      <c r="D72" s="71" t="s">
        <v>128</v>
      </c>
      <c r="E72" s="293">
        <v>800</v>
      </c>
      <c r="F72" s="206"/>
      <c r="G72" s="319"/>
      <c r="H72" s="319"/>
      <c r="I72" s="320">
        <v>800</v>
      </c>
    </row>
    <row r="73" spans="1:9" ht="51.75" x14ac:dyDescent="0.25">
      <c r="A73" s="267" t="s">
        <v>141</v>
      </c>
      <c r="B73" s="50" t="s">
        <v>134</v>
      </c>
      <c r="C73" s="55" t="s">
        <v>129</v>
      </c>
      <c r="D73" s="71" t="s">
        <v>128</v>
      </c>
      <c r="E73" s="293">
        <v>400</v>
      </c>
      <c r="F73" s="206"/>
      <c r="G73" s="319"/>
      <c r="H73" s="319"/>
      <c r="I73" s="320">
        <v>400</v>
      </c>
    </row>
    <row r="74" spans="1:9" ht="90" x14ac:dyDescent="0.25">
      <c r="A74" s="267" t="s">
        <v>142</v>
      </c>
      <c r="B74" s="50" t="s">
        <v>130</v>
      </c>
      <c r="C74" s="55" t="s">
        <v>131</v>
      </c>
      <c r="D74" s="71" t="s">
        <v>32</v>
      </c>
      <c r="E74" s="293">
        <v>1</v>
      </c>
      <c r="F74" s="206"/>
      <c r="G74" s="319"/>
      <c r="H74" s="319"/>
      <c r="I74" s="320">
        <v>1</v>
      </c>
    </row>
  </sheetData>
  <mergeCells count="7">
    <mergeCell ref="A7:I7"/>
    <mergeCell ref="C1:I1"/>
    <mergeCell ref="C2:I2"/>
    <mergeCell ref="C3:I3"/>
    <mergeCell ref="C4:I4"/>
    <mergeCell ref="C5:I5"/>
    <mergeCell ref="C6:I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Composição</vt:lpstr>
      <vt:lpstr>Cronograma</vt:lpstr>
      <vt:lpstr>BDI</vt:lpstr>
      <vt:lpstr>Memoria de 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2019-07-25T17:29:50Z</dcterms:modified>
</cp:coreProperties>
</file>